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nzon\Desktop\"/>
    </mc:Choice>
  </mc:AlternateContent>
  <xr:revisionPtr revIDLastSave="0" documentId="13_ncr:1_{29691A99-2097-4840-9BC2-43740458709A}" xr6:coauthVersionLast="36" xr6:coauthVersionMax="36" xr10:uidLastSave="{00000000-0000-0000-0000-000000000000}"/>
  <bookViews>
    <workbookView xWindow="0" yWindow="0" windowWidth="28800" windowHeight="11625" xr2:uid="{8FC3C812-F6AF-4359-BF58-FC09D37758D5}"/>
  </bookViews>
  <sheets>
    <sheet name="Simulateur de tarif version co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41" i="1"/>
  <c r="J22" i="1"/>
  <c r="J17" i="1"/>
  <c r="L43" i="1" l="1"/>
  <c r="L36" i="1"/>
  <c r="L34" i="1"/>
  <c r="L32" i="1"/>
  <c r="L27" i="1"/>
  <c r="L25" i="1"/>
  <c r="F43" i="1"/>
  <c r="F36" i="1"/>
  <c r="F34" i="1"/>
  <c r="F32" i="1"/>
  <c r="F27" i="1"/>
  <c r="F25" i="1"/>
  <c r="N48" i="1" l="1"/>
  <c r="M48" i="1"/>
  <c r="N47" i="1"/>
  <c r="M47" i="1"/>
  <c r="N43" i="1"/>
  <c r="N44" i="1" s="1"/>
  <c r="M43" i="1"/>
  <c r="N42" i="1"/>
  <c r="M42" i="1"/>
  <c r="N36" i="1"/>
  <c r="N37" i="1" s="1"/>
  <c r="M36" i="1"/>
  <c r="N34" i="1"/>
  <c r="N35" i="1" s="1"/>
  <c r="M34" i="1"/>
  <c r="N32" i="1"/>
  <c r="N33" i="1" s="1"/>
  <c r="M32" i="1"/>
  <c r="N27" i="1"/>
  <c r="N28" i="1" s="1"/>
  <c r="M27" i="1"/>
  <c r="N25" i="1"/>
  <c r="N26" i="1" s="1"/>
  <c r="M25" i="1"/>
  <c r="N24" i="1"/>
  <c r="M24" i="1"/>
  <c r="N19" i="1"/>
  <c r="M19" i="1"/>
  <c r="N14" i="1"/>
  <c r="M14" i="1"/>
  <c r="M35" i="1" l="1"/>
  <c r="J34" i="1"/>
  <c r="M28" i="1"/>
  <c r="J27" i="1"/>
  <c r="M26" i="1"/>
  <c r="J25" i="1"/>
  <c r="M33" i="1"/>
  <c r="J32" i="1"/>
  <c r="M37" i="1"/>
  <c r="J36" i="1"/>
  <c r="M44" i="1"/>
  <c r="J43" i="1"/>
  <c r="D48" i="1"/>
  <c r="J5" i="1" l="1"/>
  <c r="H48" i="1" l="1"/>
  <c r="G48" i="1"/>
  <c r="K48" i="1"/>
  <c r="E48" i="1"/>
  <c r="J47" i="1"/>
  <c r="H46" i="1"/>
  <c r="H47" i="1" s="1"/>
  <c r="G46" i="1"/>
  <c r="K46" i="1"/>
  <c r="E46" i="1"/>
  <c r="H43" i="1"/>
  <c r="H44" i="1" s="1"/>
  <c r="G43" i="1"/>
  <c r="G44" i="1" s="1"/>
  <c r="K43" i="1"/>
  <c r="E43" i="1"/>
  <c r="H41" i="1"/>
  <c r="H42" i="1" s="1"/>
  <c r="G41" i="1"/>
  <c r="K41" i="1"/>
  <c r="E41" i="1"/>
  <c r="H36" i="1"/>
  <c r="H37" i="1" s="1"/>
  <c r="G36" i="1"/>
  <c r="G37" i="1" s="1"/>
  <c r="K36" i="1"/>
  <c r="E36" i="1"/>
  <c r="H34" i="1"/>
  <c r="H35" i="1" s="1"/>
  <c r="G34" i="1"/>
  <c r="G35" i="1" s="1"/>
  <c r="K34" i="1"/>
  <c r="E34" i="1"/>
  <c r="H32" i="1"/>
  <c r="H33" i="1" s="1"/>
  <c r="G32" i="1"/>
  <c r="G33" i="1" s="1"/>
  <c r="K32" i="1"/>
  <c r="E32" i="1"/>
  <c r="H27" i="1"/>
  <c r="H28" i="1" s="1"/>
  <c r="G27" i="1"/>
  <c r="G28" i="1" s="1"/>
  <c r="K27" i="1"/>
  <c r="E27" i="1"/>
  <c r="H25" i="1"/>
  <c r="H26" i="1" s="1"/>
  <c r="G25" i="1"/>
  <c r="G26" i="1" s="1"/>
  <c r="K25" i="1"/>
  <c r="E25" i="1"/>
  <c r="H23" i="1"/>
  <c r="H24" i="1" s="1"/>
  <c r="G23" i="1"/>
  <c r="K23" i="1"/>
  <c r="E23" i="1"/>
  <c r="H18" i="1"/>
  <c r="H19" i="1" s="1"/>
  <c r="G18" i="1"/>
  <c r="K18" i="1"/>
  <c r="E18" i="1"/>
  <c r="H13" i="1"/>
  <c r="H14" i="1" s="1"/>
  <c r="G13" i="1"/>
  <c r="K13" i="1"/>
  <c r="E13" i="1"/>
  <c r="J12" i="1" l="1"/>
  <c r="D12" i="1"/>
  <c r="G19" i="1"/>
  <c r="D17" i="1"/>
  <c r="G24" i="1"/>
  <c r="D22" i="1"/>
  <c r="G42" i="1"/>
  <c r="D41" i="1"/>
  <c r="G47" i="1"/>
  <c r="D46" i="1"/>
  <c r="G14" i="1"/>
  <c r="D36" i="1"/>
  <c r="D27" i="1"/>
  <c r="D34" i="1"/>
  <c r="D32" i="1"/>
  <c r="D25" i="1"/>
  <c r="D43" i="1"/>
</calcChain>
</file>

<file path=xl/sharedStrings.xml><?xml version="1.0" encoding="utf-8"?>
<sst xmlns="http://schemas.openxmlformats.org/spreadsheetml/2006/main" count="54" uniqueCount="39">
  <si>
    <t xml:space="preserve">SIMULATEUR DE CALCUL </t>
  </si>
  <si>
    <t>DES TARIFS MUNICIPAUX PERISCOLAIRES ET DES TARIFS EXTRA-SCOLAIRES</t>
  </si>
  <si>
    <t>Tarifs applicables à compter du 1 septembre 2022</t>
  </si>
  <si>
    <r>
      <rPr>
        <b/>
        <sz val="11"/>
        <color theme="9" tint="-0.499984740745262"/>
        <rFont val="Bahnschrift Light"/>
        <family val="2"/>
      </rPr>
      <t>Tarifs planchers et plafonds = tarifs minis et maxis MTB appliqués en 2021</t>
    </r>
    <r>
      <rPr>
        <sz val="11"/>
        <rFont val="Bahnschrift Light"/>
        <family val="2"/>
      </rPr>
      <t xml:space="preserve">
</t>
    </r>
    <r>
      <rPr>
        <b/>
        <i/>
        <sz val="11"/>
        <color rgb="FF760000"/>
        <rFont val="Bahnschrift Light"/>
        <family val="2"/>
      </rPr>
      <t>Taux d'effort indiqué pour info à partir des QF minis (539€) et maxis (1652€) appliqués en 2021 sur les MTB</t>
    </r>
  </si>
  <si>
    <t>Tarif</t>
  </si>
  <si>
    <t>Structure concernée</t>
  </si>
  <si>
    <t>Montbrison</t>
  </si>
  <si>
    <t>Tarif 2021</t>
  </si>
  <si>
    <t>ou</t>
  </si>
  <si>
    <t>Extérieur</t>
  </si>
  <si>
    <t>Le repas</t>
  </si>
  <si>
    <t>Restauration scolaire</t>
  </si>
  <si>
    <t>Accueil de loisirs Paul Cézanne</t>
  </si>
  <si>
    <t xml:space="preserve">Ex : </t>
  </si>
  <si>
    <t>2 parents avec 2 enfants</t>
  </si>
  <si>
    <t>(3 parts)</t>
  </si>
  <si>
    <t>La majoration réservation hors délai</t>
  </si>
  <si>
    <t>Le 1/4 d'heure d'accueil</t>
  </si>
  <si>
    <t>Accueil périscolaire</t>
  </si>
  <si>
    <t>La majoration dépassement horaire</t>
  </si>
  <si>
    <t>La 1/2 journée</t>
  </si>
  <si>
    <t>Espace jeunes</t>
  </si>
  <si>
    <t>le repas</t>
  </si>
  <si>
    <t>le 1/4 d'h d'accueil</t>
  </si>
  <si>
    <t>la majoration dépassement horaire</t>
  </si>
  <si>
    <t>ACCUEIL DE LOISIRS PAUL CEZANNE VACANCES</t>
  </si>
  <si>
    <t>la demi-journée</t>
  </si>
  <si>
    <t>L'adhésion annuelle</t>
  </si>
  <si>
    <t>ACTIV'ÉTÉ</t>
  </si>
  <si>
    <t>La semaine</t>
  </si>
  <si>
    <t>Activ'été</t>
  </si>
  <si>
    <t>Droits aux chèques loisirs</t>
  </si>
  <si>
    <t>Enfants scolarisés entre le CP et la 3ème</t>
  </si>
  <si>
    <t>Simulation le :</t>
  </si>
  <si>
    <t>Tarif plancher MTB</t>
  </si>
  <si>
    <t>Tarif plafond MTB</t>
  </si>
  <si>
    <t>Tarif plancher EXT</t>
  </si>
  <si>
    <t>Tarif plafond EXT</t>
  </si>
  <si>
    <t>Taux
d'effort MTB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</si>
</sst>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00%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Light"/>
      <family val="2"/>
    </font>
    <font>
      <b/>
      <sz val="14"/>
      <color theme="0"/>
      <name val="Bahnschrift Light"/>
      <family val="2"/>
    </font>
    <font>
      <b/>
      <sz val="11"/>
      <color theme="0"/>
      <name val="Bahnschrift Light"/>
      <family val="2"/>
    </font>
    <font>
      <sz val="11"/>
      <name val="Bahnschrift Light"/>
      <family val="2"/>
    </font>
    <font>
      <b/>
      <sz val="11"/>
      <color theme="9" tint="-0.499984740745262"/>
      <name val="Bahnschrift Light"/>
      <family val="2"/>
    </font>
    <font>
      <b/>
      <i/>
      <sz val="11"/>
      <color rgb="FF760000"/>
      <name val="Bahnschrift Light"/>
      <family val="2"/>
    </font>
    <font>
      <b/>
      <sz val="14"/>
      <name val="Bahnschrift Light"/>
      <family val="2"/>
    </font>
    <font>
      <b/>
      <sz val="14"/>
      <color theme="1"/>
      <name val="Bahnschrift Light"/>
      <family val="2"/>
    </font>
    <font>
      <b/>
      <i/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b/>
      <i/>
      <sz val="11"/>
      <color theme="9" tint="-0.249977111117893"/>
      <name val="Bahnschrift Light"/>
      <family val="2"/>
    </font>
    <font>
      <b/>
      <sz val="11"/>
      <color rgb="FF0070C0"/>
      <name val="Bahnschrift Light"/>
      <family val="2"/>
    </font>
    <font>
      <i/>
      <sz val="8"/>
      <color theme="1"/>
      <name val="Bahnschrift Light"/>
      <family val="2"/>
    </font>
    <font>
      <i/>
      <sz val="11"/>
      <color theme="1"/>
      <name val="Bahnschrift Light"/>
      <family val="2"/>
    </font>
    <font>
      <b/>
      <sz val="11"/>
      <name val="Bahnschrift Light"/>
      <family val="2"/>
    </font>
    <font>
      <sz val="8"/>
      <color theme="1"/>
      <name val="Bahnschrift Light"/>
      <family val="2"/>
    </font>
    <font>
      <sz val="11"/>
      <color rgb="FFFF0000"/>
      <name val="Bahnschrift Light"/>
      <family val="2"/>
    </font>
    <font>
      <i/>
      <u/>
      <sz val="11"/>
      <color theme="1"/>
      <name val="Bahnschrift Light"/>
      <family val="2"/>
    </font>
    <font>
      <u/>
      <sz val="11"/>
      <color theme="1"/>
      <name val="Bahnschrift Light"/>
      <family val="2"/>
    </font>
    <font>
      <b/>
      <u/>
      <sz val="11"/>
      <color theme="1"/>
      <name val="Bahnschrift Light"/>
      <family val="2"/>
    </font>
    <font>
      <b/>
      <sz val="11"/>
      <color rgb="FF760000"/>
      <name val="Bahnschrift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Protection="1"/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9" fontId="13" fillId="0" borderId="0" xfId="2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" fillId="4" borderId="0" xfId="0" applyFont="1" applyFill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4" fontId="15" fillId="5" borderId="12" xfId="1" applyFont="1" applyFill="1" applyBorder="1" applyAlignment="1" applyProtection="1">
      <alignment vertical="center"/>
    </xf>
    <xf numFmtId="44" fontId="2" fillId="5" borderId="13" xfId="1" applyFont="1" applyFill="1" applyBorder="1" applyAlignment="1" applyProtection="1">
      <alignment vertical="center"/>
    </xf>
    <xf numFmtId="44" fontId="2" fillId="5" borderId="10" xfId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44" fontId="15" fillId="5" borderId="20" xfId="1" applyFont="1" applyFill="1" applyBorder="1" applyAlignment="1" applyProtection="1">
      <alignment vertical="center"/>
    </xf>
    <xf numFmtId="44" fontId="6" fillId="5" borderId="21" xfId="1" applyFont="1" applyFill="1" applyBorder="1" applyAlignment="1" applyProtection="1">
      <alignment vertical="center"/>
    </xf>
    <xf numFmtId="44" fontId="6" fillId="5" borderId="17" xfId="1" applyFont="1" applyFill="1" applyBorder="1" applyAlignment="1" applyProtection="1">
      <alignment vertical="center"/>
    </xf>
    <xf numFmtId="164" fontId="7" fillId="5" borderId="21" xfId="2" applyNumberFormat="1" applyFont="1" applyFill="1" applyBorder="1" applyAlignment="1" applyProtection="1">
      <alignment vertical="center"/>
    </xf>
    <xf numFmtId="164" fontId="7" fillId="5" borderId="17" xfId="2" applyNumberFormat="1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/>
    </xf>
    <xf numFmtId="6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15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17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6" fontId="11" fillId="0" borderId="0" xfId="0" applyNumberFormat="1" applyFont="1" applyFill="1" applyBorder="1" applyAlignment="1" applyProtection="1">
      <alignment vertical="center"/>
    </xf>
    <xf numFmtId="44" fontId="15" fillId="6" borderId="12" xfId="1" applyFont="1" applyFill="1" applyBorder="1" applyAlignment="1" applyProtection="1">
      <alignment vertical="center"/>
    </xf>
    <xf numFmtId="44" fontId="20" fillId="6" borderId="13" xfId="1" applyFont="1" applyFill="1" applyBorder="1" applyAlignment="1" applyProtection="1">
      <alignment vertical="center"/>
    </xf>
    <xf numFmtId="44" fontId="2" fillId="6" borderId="10" xfId="1" applyFont="1" applyFill="1" applyBorder="1" applyAlignment="1" applyProtection="1">
      <alignment vertical="center"/>
    </xf>
    <xf numFmtId="44" fontId="15" fillId="6" borderId="20" xfId="1" applyFont="1" applyFill="1" applyBorder="1" applyAlignment="1" applyProtection="1">
      <alignment vertical="center"/>
    </xf>
    <xf numFmtId="44" fontId="6" fillId="6" borderId="21" xfId="1" applyFont="1" applyFill="1" applyBorder="1" applyAlignment="1" applyProtection="1">
      <alignment vertical="center"/>
    </xf>
    <xf numFmtId="44" fontId="6" fillId="6" borderId="17" xfId="1" applyFont="1" applyFill="1" applyBorder="1" applyAlignment="1" applyProtection="1">
      <alignment vertical="center"/>
    </xf>
    <xf numFmtId="164" fontId="7" fillId="6" borderId="21" xfId="2" applyNumberFormat="1" applyFont="1" applyFill="1" applyBorder="1" applyAlignment="1" applyProtection="1">
      <alignment vertical="center"/>
    </xf>
    <xf numFmtId="164" fontId="7" fillId="6" borderId="17" xfId="2" applyNumberFormat="1" applyFont="1" applyFill="1" applyBorder="1" applyAlignment="1" applyProtection="1">
      <alignment vertical="center"/>
    </xf>
    <xf numFmtId="44" fontId="15" fillId="6" borderId="46" xfId="1" applyFont="1" applyFill="1" applyBorder="1" applyAlignment="1" applyProtection="1">
      <alignment vertical="center"/>
    </xf>
    <xf numFmtId="164" fontId="7" fillId="6" borderId="47" xfId="2" applyNumberFormat="1" applyFont="1" applyFill="1" applyBorder="1" applyAlignment="1" applyProtection="1">
      <alignment vertical="center"/>
    </xf>
    <xf numFmtId="164" fontId="7" fillId="6" borderId="26" xfId="2" applyNumberFormat="1" applyFont="1" applyFill="1" applyBorder="1" applyAlignment="1" applyProtection="1">
      <alignment vertical="center"/>
    </xf>
    <xf numFmtId="44" fontId="15" fillId="7" borderId="12" xfId="1" applyFont="1" applyFill="1" applyBorder="1" applyAlignment="1" applyProtection="1">
      <alignment vertical="center"/>
    </xf>
    <xf numFmtId="44" fontId="20" fillId="7" borderId="13" xfId="1" applyFont="1" applyFill="1" applyBorder="1" applyAlignment="1" applyProtection="1">
      <alignment vertical="center"/>
    </xf>
    <xf numFmtId="44" fontId="2" fillId="7" borderId="10" xfId="1" applyFont="1" applyFill="1" applyBorder="1" applyAlignment="1" applyProtection="1">
      <alignment vertical="center"/>
    </xf>
    <xf numFmtId="44" fontId="15" fillId="7" borderId="20" xfId="1" applyFont="1" applyFill="1" applyBorder="1" applyAlignment="1" applyProtection="1">
      <alignment vertical="center"/>
    </xf>
    <xf numFmtId="44" fontId="6" fillId="7" borderId="21" xfId="1" applyFont="1" applyFill="1" applyBorder="1" applyAlignment="1" applyProtection="1">
      <alignment vertical="center"/>
    </xf>
    <xf numFmtId="44" fontId="6" fillId="7" borderId="17" xfId="1" applyFont="1" applyFill="1" applyBorder="1" applyAlignment="1" applyProtection="1">
      <alignment vertical="center"/>
    </xf>
    <xf numFmtId="164" fontId="7" fillId="7" borderId="21" xfId="2" applyNumberFormat="1" applyFont="1" applyFill="1" applyBorder="1" applyAlignment="1" applyProtection="1">
      <alignment vertical="center"/>
    </xf>
    <xf numFmtId="164" fontId="7" fillId="7" borderId="17" xfId="2" applyNumberFormat="1" applyFont="1" applyFill="1" applyBorder="1" applyAlignment="1" applyProtection="1">
      <alignment vertical="center"/>
    </xf>
    <xf numFmtId="44" fontId="15" fillId="7" borderId="46" xfId="1" applyFont="1" applyFill="1" applyBorder="1" applyAlignment="1" applyProtection="1">
      <alignment vertical="center"/>
    </xf>
    <xf numFmtId="164" fontId="7" fillId="7" borderId="47" xfId="2" applyNumberFormat="1" applyFont="1" applyFill="1" applyBorder="1" applyAlignment="1" applyProtection="1">
      <alignment vertical="center"/>
    </xf>
    <xf numFmtId="164" fontId="7" fillId="7" borderId="26" xfId="2" applyNumberFormat="1" applyFont="1" applyFill="1" applyBorder="1" applyAlignment="1" applyProtection="1">
      <alignment vertical="center"/>
    </xf>
    <xf numFmtId="44" fontId="15" fillId="8" borderId="12" xfId="1" applyFont="1" applyFill="1" applyBorder="1" applyAlignment="1" applyProtection="1">
      <alignment vertical="center"/>
    </xf>
    <xf numFmtId="44" fontId="2" fillId="8" borderId="13" xfId="1" applyFont="1" applyFill="1" applyBorder="1" applyAlignment="1" applyProtection="1">
      <alignment vertical="center"/>
    </xf>
    <xf numFmtId="44" fontId="2" fillId="8" borderId="10" xfId="1" applyFont="1" applyFill="1" applyBorder="1" applyAlignment="1" applyProtection="1">
      <alignment vertical="center"/>
    </xf>
    <xf numFmtId="44" fontId="15" fillId="8" borderId="20" xfId="1" applyFont="1" applyFill="1" applyBorder="1" applyAlignment="1" applyProtection="1">
      <alignment vertical="center"/>
    </xf>
    <xf numFmtId="44" fontId="6" fillId="8" borderId="21" xfId="1" applyFont="1" applyFill="1" applyBorder="1" applyAlignment="1" applyProtection="1">
      <alignment vertical="center"/>
    </xf>
    <xf numFmtId="44" fontId="6" fillId="8" borderId="17" xfId="1" applyFont="1" applyFill="1" applyBorder="1" applyAlignment="1" applyProtection="1">
      <alignment vertical="center"/>
    </xf>
    <xf numFmtId="164" fontId="7" fillId="8" borderId="21" xfId="2" applyNumberFormat="1" applyFont="1" applyFill="1" applyBorder="1" applyAlignment="1" applyProtection="1">
      <alignment vertical="center"/>
    </xf>
    <xf numFmtId="164" fontId="7" fillId="8" borderId="17" xfId="2" applyNumberFormat="1" applyFont="1" applyFill="1" applyBorder="1" applyAlignment="1" applyProtection="1">
      <alignment vertical="center"/>
    </xf>
    <xf numFmtId="44" fontId="15" fillId="8" borderId="46" xfId="1" applyFont="1" applyFill="1" applyBorder="1" applyAlignment="1" applyProtection="1">
      <alignment vertical="center"/>
    </xf>
    <xf numFmtId="164" fontId="7" fillId="8" borderId="47" xfId="2" applyNumberFormat="1" applyFont="1" applyFill="1" applyBorder="1" applyAlignment="1" applyProtection="1">
      <alignment vertical="center"/>
    </xf>
    <xf numFmtId="164" fontId="7" fillId="8" borderId="26" xfId="2" applyNumberFormat="1" applyFont="1" applyFill="1" applyBorder="1" applyAlignment="1" applyProtection="1">
      <alignment vertical="center"/>
    </xf>
    <xf numFmtId="44" fontId="15" fillId="9" borderId="12" xfId="1" applyFont="1" applyFill="1" applyBorder="1" applyAlignment="1" applyProtection="1">
      <alignment vertical="center"/>
    </xf>
    <xf numFmtId="44" fontId="2" fillId="9" borderId="13" xfId="1" applyFont="1" applyFill="1" applyBorder="1" applyAlignment="1" applyProtection="1">
      <alignment horizontal="center" vertical="center"/>
    </xf>
    <xf numFmtId="44" fontId="2" fillId="9" borderId="10" xfId="1" applyFont="1" applyFill="1" applyBorder="1" applyAlignment="1" applyProtection="1">
      <alignment vertical="center"/>
    </xf>
    <xf numFmtId="44" fontId="15" fillId="9" borderId="20" xfId="1" applyFont="1" applyFill="1" applyBorder="1" applyAlignment="1" applyProtection="1">
      <alignment vertical="center"/>
    </xf>
    <xf numFmtId="44" fontId="6" fillId="9" borderId="21" xfId="1" applyFont="1" applyFill="1" applyBorder="1" applyAlignment="1" applyProtection="1">
      <alignment vertical="center"/>
    </xf>
    <xf numFmtId="44" fontId="6" fillId="9" borderId="17" xfId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horizontal="center"/>
    </xf>
    <xf numFmtId="164" fontId="7" fillId="9" borderId="47" xfId="2" applyNumberFormat="1" applyFont="1" applyFill="1" applyBorder="1" applyProtection="1"/>
    <xf numFmtId="164" fontId="22" fillId="9" borderId="26" xfId="2" applyNumberFormat="1" applyFont="1" applyFill="1" applyBorder="1" applyProtection="1"/>
    <xf numFmtId="44" fontId="2" fillId="0" borderId="0" xfId="1" applyFont="1" applyProtection="1"/>
    <xf numFmtId="44" fontId="15" fillId="0" borderId="10" xfId="1" applyFont="1" applyFill="1" applyBorder="1" applyAlignment="1" applyProtection="1">
      <alignment vertical="center"/>
    </xf>
    <xf numFmtId="44" fontId="2" fillId="0" borderId="11" xfId="1" applyFont="1" applyFill="1" applyBorder="1" applyAlignment="1" applyProtection="1">
      <alignment vertical="center"/>
    </xf>
    <xf numFmtId="44" fontId="15" fillId="0" borderId="17" xfId="1" applyFont="1" applyFill="1" applyBorder="1" applyAlignment="1" applyProtection="1">
      <alignment vertical="center"/>
    </xf>
    <xf numFmtId="44" fontId="2" fillId="0" borderId="18" xfId="1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44" fontId="15" fillId="0" borderId="26" xfId="1" applyFont="1" applyFill="1" applyBorder="1" applyAlignment="1" applyProtection="1">
      <alignment vertical="center"/>
    </xf>
    <xf numFmtId="44" fontId="2" fillId="0" borderId="27" xfId="1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44" fontId="11" fillId="0" borderId="30" xfId="1" applyFont="1" applyFill="1" applyBorder="1" applyAlignment="1" applyProtection="1">
      <alignment horizontal="center" vertical="center"/>
    </xf>
    <xf numFmtId="44" fontId="15" fillId="0" borderId="31" xfId="1" applyFont="1" applyFill="1" applyBorder="1" applyAlignment="1" applyProtection="1">
      <alignment vertical="center"/>
    </xf>
    <xf numFmtId="44" fontId="2" fillId="0" borderId="0" xfId="1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18" fillId="0" borderId="14" xfId="0" applyFont="1" applyFill="1" applyBorder="1" applyAlignment="1" applyProtection="1">
      <alignment vertical="center"/>
    </xf>
    <xf numFmtId="44" fontId="19" fillId="0" borderId="10" xfId="1" applyFont="1" applyFill="1" applyBorder="1" applyAlignment="1" applyProtection="1">
      <alignment vertical="center"/>
    </xf>
    <xf numFmtId="44" fontId="20" fillId="0" borderId="11" xfId="1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44" fontId="11" fillId="0" borderId="37" xfId="1" applyFont="1" applyFill="1" applyBorder="1" applyAlignment="1" applyProtection="1">
      <alignment horizontal="center" vertical="center"/>
    </xf>
    <xf numFmtId="44" fontId="15" fillId="0" borderId="38" xfId="1" applyFont="1" applyFill="1" applyBorder="1" applyAlignment="1" applyProtection="1">
      <alignment vertical="center"/>
    </xf>
    <xf numFmtId="44" fontId="2" fillId="0" borderId="36" xfId="1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vertical="center"/>
    </xf>
    <xf numFmtId="44" fontId="11" fillId="0" borderId="41" xfId="1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vertical="center"/>
    </xf>
    <xf numFmtId="44" fontId="11" fillId="0" borderId="44" xfId="1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vertical="center"/>
    </xf>
    <xf numFmtId="44" fontId="21" fillId="0" borderId="49" xfId="1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vertical="center"/>
    </xf>
    <xf numFmtId="44" fontId="15" fillId="0" borderId="5" xfId="1" applyFont="1" applyFill="1" applyBorder="1" applyAlignment="1" applyProtection="1">
      <alignment vertical="center"/>
    </xf>
    <xf numFmtId="44" fontId="2" fillId="0" borderId="52" xfId="1" applyFont="1" applyFill="1" applyBorder="1" applyAlignment="1" applyProtection="1">
      <alignment vertical="center"/>
    </xf>
    <xf numFmtId="0" fontId="11" fillId="0" borderId="53" xfId="0" applyFont="1" applyFill="1" applyBorder="1" applyAlignment="1" applyProtection="1">
      <alignment vertical="center"/>
    </xf>
    <xf numFmtId="44" fontId="11" fillId="0" borderId="2" xfId="1" applyFont="1" applyFill="1" applyBorder="1" applyAlignment="1" applyProtection="1">
      <alignment horizontal="center" vertical="center"/>
    </xf>
    <xf numFmtId="44" fontId="15" fillId="0" borderId="3" xfId="1" applyFont="1" applyFill="1" applyBorder="1" applyAlignment="1" applyProtection="1">
      <alignment vertical="center"/>
    </xf>
    <xf numFmtId="44" fontId="2" fillId="0" borderId="55" xfId="1" applyFont="1" applyFill="1" applyBorder="1" applyAlignment="1" applyProtection="1">
      <alignment vertical="center"/>
    </xf>
    <xf numFmtId="44" fontId="15" fillId="0" borderId="5" xfId="1" applyFont="1" applyFill="1" applyBorder="1" applyAlignment="1" applyProtection="1">
      <alignment horizontal="center" vertical="center"/>
    </xf>
    <xf numFmtId="44" fontId="2" fillId="0" borderId="52" xfId="1" applyFont="1" applyFill="1" applyBorder="1" applyAlignment="1" applyProtection="1">
      <alignment horizontal="center" vertical="center"/>
    </xf>
    <xf numFmtId="0" fontId="2" fillId="0" borderId="56" xfId="0" applyFont="1" applyFill="1" applyBorder="1" applyProtection="1"/>
    <xf numFmtId="44" fontId="11" fillId="0" borderId="33" xfId="1" applyFont="1" applyFill="1" applyBorder="1" applyAlignment="1" applyProtection="1">
      <alignment horizontal="center"/>
    </xf>
    <xf numFmtId="44" fontId="15" fillId="0" borderId="58" xfId="1" applyFont="1" applyFill="1" applyBorder="1" applyProtection="1"/>
    <xf numFmtId="44" fontId="2" fillId="0" borderId="57" xfId="1" applyFont="1" applyFill="1" applyBorder="1" applyProtection="1"/>
    <xf numFmtId="44" fontId="16" fillId="0" borderId="1" xfId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14" fontId="21" fillId="0" borderId="0" xfId="0" applyNumberFormat="1" applyFont="1" applyAlignment="1" applyProtection="1">
      <alignment vertical="center"/>
    </xf>
    <xf numFmtId="0" fontId="11" fillId="0" borderId="15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11" fillId="0" borderId="52" xfId="0" applyFont="1" applyFill="1" applyBorder="1" applyAlignment="1" applyProtection="1">
      <alignment horizontal="left" vertical="center"/>
    </xf>
    <xf numFmtId="0" fontId="2" fillId="0" borderId="52" xfId="0" applyFont="1" applyFill="1" applyBorder="1" applyAlignment="1" applyProtection="1">
      <alignment horizontal="left" vertical="center"/>
    </xf>
    <xf numFmtId="0" fontId="11" fillId="0" borderId="57" xfId="0" applyFont="1" applyFill="1" applyBorder="1" applyAlignment="1" applyProtection="1">
      <alignment horizontal="left"/>
    </xf>
    <xf numFmtId="0" fontId="2" fillId="0" borderId="57" xfId="0" applyFont="1" applyFill="1" applyBorder="1" applyAlignment="1" applyProtection="1">
      <alignment horizontal="left"/>
    </xf>
    <xf numFmtId="0" fontId="11" fillId="0" borderId="54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11" fillId="0" borderId="61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59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60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44" fontId="11" fillId="0" borderId="14" xfId="1" applyFont="1" applyFill="1" applyBorder="1" applyAlignment="1" applyProtection="1">
      <alignment horizontal="center" vertical="center"/>
    </xf>
    <xf numFmtId="44" fontId="11" fillId="0" borderId="24" xfId="1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left" vertical="center"/>
    </xf>
    <xf numFmtId="44" fontId="11" fillId="0" borderId="4" xfId="1" applyFont="1" applyFill="1" applyBorder="1" applyAlignment="1" applyProtection="1">
      <alignment horizontal="center" vertical="center"/>
    </xf>
    <xf numFmtId="0" fontId="11" fillId="0" borderId="62" xfId="0" applyFont="1" applyFill="1" applyBorder="1" applyAlignment="1" applyProtection="1">
      <alignment horizontal="left" vertical="center"/>
    </xf>
    <xf numFmtId="0" fontId="11" fillId="0" borderId="33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44" fontId="15" fillId="9" borderId="46" xfId="1" applyFont="1" applyFill="1" applyBorder="1" applyProtection="1"/>
    <xf numFmtId="44" fontId="11" fillId="0" borderId="19" xfId="1" applyFont="1" applyFill="1" applyBorder="1" applyAlignment="1" applyProtection="1">
      <alignment horizontal="center" vertical="center"/>
    </xf>
    <xf numFmtId="44" fontId="11" fillId="0" borderId="28" xfId="1" applyFont="1" applyFill="1" applyBorder="1" applyAlignment="1" applyProtection="1">
      <alignment horizontal="center" vertical="center"/>
    </xf>
    <xf numFmtId="44" fontId="11" fillId="0" borderId="32" xfId="1" applyFont="1" applyFill="1" applyBorder="1" applyAlignment="1" applyProtection="1">
      <alignment horizontal="center" vertical="center"/>
    </xf>
    <xf numFmtId="44" fontId="11" fillId="0" borderId="6" xfId="1" applyFont="1" applyFill="1" applyBorder="1" applyAlignment="1" applyProtection="1">
      <alignment horizontal="center" vertical="center"/>
    </xf>
    <xf numFmtId="44" fontId="11" fillId="0" borderId="39" xfId="1" applyFont="1" applyFill="1" applyBorder="1" applyAlignment="1" applyProtection="1">
      <alignment horizontal="center" vertical="center"/>
    </xf>
    <xf numFmtId="44" fontId="11" fillId="0" borderId="42" xfId="1" applyFont="1" applyFill="1" applyBorder="1" applyAlignment="1" applyProtection="1">
      <alignment horizontal="center" vertical="center"/>
    </xf>
    <xf numFmtId="44" fontId="11" fillId="0" borderId="45" xfId="1" applyFont="1" applyFill="1" applyBorder="1" applyAlignment="1" applyProtection="1">
      <alignment horizontal="center" vertical="center"/>
    </xf>
    <xf numFmtId="44" fontId="21" fillId="0" borderId="50" xfId="1" applyFont="1" applyFill="1" applyBorder="1" applyAlignment="1" applyProtection="1">
      <alignment horizontal="center" vertical="center"/>
    </xf>
    <xf numFmtId="44" fontId="11" fillId="0" borderId="1" xfId="1" applyFont="1" applyFill="1" applyBorder="1" applyAlignment="1" applyProtection="1">
      <alignment horizontal="center" vertical="center"/>
    </xf>
    <xf numFmtId="9" fontId="12" fillId="0" borderId="34" xfId="2" applyNumberFormat="1" applyFont="1" applyFill="1" applyBorder="1" applyProtection="1"/>
    <xf numFmtId="0" fontId="5" fillId="0" borderId="0" xfId="0" applyFont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44" fontId="11" fillId="0" borderId="4" xfId="1" applyFont="1" applyFill="1" applyBorder="1" applyAlignment="1" applyProtection="1">
      <alignment horizontal="center" vertical="center"/>
    </xf>
    <xf numFmtId="44" fontId="11" fillId="0" borderId="33" xfId="1" applyFont="1" applyFill="1" applyBorder="1" applyAlignment="1" applyProtection="1">
      <alignment horizontal="center" vertical="center"/>
    </xf>
    <xf numFmtId="44" fontId="11" fillId="0" borderId="63" xfId="1" applyFont="1" applyFill="1" applyBorder="1" applyAlignment="1" applyProtection="1">
      <alignment horizontal="center" vertical="center"/>
    </xf>
    <xf numFmtId="44" fontId="11" fillId="0" borderId="62" xfId="1" applyFont="1" applyFill="1" applyBorder="1" applyAlignment="1" applyProtection="1">
      <alignment horizontal="center" vertical="center"/>
    </xf>
    <xf numFmtId="44" fontId="11" fillId="0" borderId="6" xfId="1" applyFont="1" applyFill="1" applyBorder="1" applyAlignment="1" applyProtection="1">
      <alignment horizontal="center" vertical="center"/>
    </xf>
    <xf numFmtId="44" fontId="11" fillId="0" borderId="64" xfId="1" applyFont="1" applyFill="1" applyBorder="1" applyAlignment="1" applyProtection="1">
      <alignment horizontal="center" vertical="center"/>
    </xf>
    <xf numFmtId="44" fontId="11" fillId="0" borderId="34" xfId="1" applyFont="1" applyFill="1" applyBorder="1" applyAlignment="1" applyProtection="1">
      <alignment horizontal="center" vertical="center"/>
    </xf>
    <xf numFmtId="44" fontId="11" fillId="0" borderId="65" xfId="1" applyFont="1" applyFill="1" applyBorder="1" applyAlignment="1" applyProtection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9797"/>
      <color rgb="FFE3F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33618</xdr:colOff>
      <xdr:row>0</xdr:row>
      <xdr:rowOff>22412</xdr:rowOff>
    </xdr:from>
    <xdr:ext cx="5325169" cy="1243852"/>
    <xdr:pic>
      <xdr:nvPicPr>
        <xdr:cNvPr id="2" name="Image 1">
          <a:extLst>
            <a:ext uri="{FF2B5EF4-FFF2-40B4-BE49-F238E27FC236}">
              <a16:creationId xmlns:a16="http://schemas.microsoft.com/office/drawing/2014/main" id="{32CC43EB-B6C1-4381-B260-0598D0742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71" y="22412"/>
          <a:ext cx="5325169" cy="1243852"/>
        </a:xfrm>
        <a:prstGeom prst="rect">
          <a:avLst/>
        </a:prstGeom>
      </xdr:spPr>
    </xdr:pic>
    <xdr:clientData/>
  </xdr:oneCellAnchor>
  <xdr:twoCellAnchor>
    <xdr:from>
      <xdr:col>6</xdr:col>
      <xdr:colOff>537883</xdr:colOff>
      <xdr:row>8</xdr:row>
      <xdr:rowOff>201706</xdr:rowOff>
    </xdr:from>
    <xdr:to>
      <xdr:col>7</xdr:col>
      <xdr:colOff>212911</xdr:colOff>
      <xdr:row>9</xdr:row>
      <xdr:rowOff>123265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id="{99761B0A-40B0-49C7-89B0-144188AA4F23}"/>
            </a:ext>
          </a:extLst>
        </xdr:cNvPr>
        <xdr:cNvSpPr/>
      </xdr:nvSpPr>
      <xdr:spPr>
        <a:xfrm>
          <a:off x="8467725" y="4411756"/>
          <a:ext cx="0" cy="15015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1725706</xdr:colOff>
      <xdr:row>7</xdr:row>
      <xdr:rowOff>134470</xdr:rowOff>
    </xdr:from>
    <xdr:to>
      <xdr:col>2</xdr:col>
      <xdr:colOff>2577352</xdr:colOff>
      <xdr:row>7</xdr:row>
      <xdr:rowOff>324970</xdr:rowOff>
    </xdr:to>
    <xdr:sp macro="" textlink="">
      <xdr:nvSpPr>
        <xdr:cNvPr id="4" name="Flèche : droite 3">
          <a:extLst>
            <a:ext uri="{FF2B5EF4-FFF2-40B4-BE49-F238E27FC236}">
              <a16:creationId xmlns:a16="http://schemas.microsoft.com/office/drawing/2014/main" id="{CB0AF8BD-CCD4-44C0-8D59-CD68DD91F10D}"/>
            </a:ext>
          </a:extLst>
        </xdr:cNvPr>
        <xdr:cNvSpPr/>
      </xdr:nvSpPr>
      <xdr:spPr>
        <a:xfrm>
          <a:off x="5916706" y="3395382"/>
          <a:ext cx="851646" cy="1905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537883</xdr:colOff>
      <xdr:row>8</xdr:row>
      <xdr:rowOff>201706</xdr:rowOff>
    </xdr:from>
    <xdr:to>
      <xdr:col>13</xdr:col>
      <xdr:colOff>212911</xdr:colOff>
      <xdr:row>9</xdr:row>
      <xdr:rowOff>123265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924DCAB2-E40C-4D39-95B6-47FB64971EB4}"/>
            </a:ext>
          </a:extLst>
        </xdr:cNvPr>
        <xdr:cNvSpPr/>
      </xdr:nvSpPr>
      <xdr:spPr>
        <a:xfrm>
          <a:off x="12281648" y="3899647"/>
          <a:ext cx="571498" cy="1456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DC\Public%20-%20EJS\Commun%20EJS\CORALIE\travail%20tarifs\22%2006%2001%20Travail%20sur%20tarifs%20au%20taux%20d'ef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eur de tarif"/>
      <sheetName val="Tableau pour CM"/>
      <sheetName val="Tableau de synthèse"/>
      <sheetName val="Simulateur de tarif version com"/>
      <sheetName val="Grille de détermination tarif"/>
      <sheetName val="RR MTB"/>
      <sheetName val="RR EXT"/>
      <sheetName val="Péri école MTB"/>
      <sheetName val="Péri écoles EXT"/>
      <sheetName val="Esp J Adh MTB"/>
      <sheetName val="Esp J Adh EXT"/>
      <sheetName val="Esp J Vac MTB"/>
      <sheetName val="Esp J Vac EXT"/>
      <sheetName val="Esp J Sco MTB"/>
      <sheetName val="Esp J Sco EXT"/>
      <sheetName val="Esp J Séjour MTB"/>
      <sheetName val="Esp J Séjour EXT"/>
      <sheetName val="CLPC Vac MTB"/>
      <sheetName val="CLPC Vac EXT"/>
      <sheetName val="CLPC Merc MTB"/>
      <sheetName val="CLPC Merc EXT"/>
      <sheetName val="Péri CLPC Vac MTB"/>
      <sheetName val="Péri CLPC Vac Ext"/>
      <sheetName val="Péri CLPC Merc MTB"/>
      <sheetName val="Péri CLPC Merc EXT"/>
      <sheetName val="ACTIV MTB"/>
      <sheetName val="ACTIV EXT"/>
    </sheetNames>
    <sheetDataSet>
      <sheetData sheetId="0"/>
      <sheetData sheetId="1"/>
      <sheetData sheetId="2">
        <row r="10">
          <cell r="D10">
            <v>2.1800000000000002</v>
          </cell>
          <cell r="E10">
            <v>0.17</v>
          </cell>
          <cell r="F10">
            <v>0.61</v>
          </cell>
          <cell r="G10">
            <v>2.1</v>
          </cell>
          <cell r="H10">
            <v>0.14000000000000001</v>
          </cell>
          <cell r="I10">
            <v>0.61</v>
          </cell>
          <cell r="J10">
            <v>2.1</v>
          </cell>
          <cell r="K10">
            <v>0.14000000000000001</v>
          </cell>
          <cell r="L10">
            <v>5.0999999999999996</v>
          </cell>
          <cell r="M10">
            <v>0.61</v>
          </cell>
          <cell r="N10">
            <v>4.9000000000000004</v>
          </cell>
        </row>
        <row r="11">
          <cell r="D11">
            <v>2.93</v>
          </cell>
          <cell r="E11">
            <v>0.21</v>
          </cell>
          <cell r="F11">
            <v>1.22</v>
          </cell>
          <cell r="G11">
            <v>2.85</v>
          </cell>
          <cell r="H11">
            <v>0.2</v>
          </cell>
          <cell r="I11">
            <v>1.22</v>
          </cell>
          <cell r="J11">
            <v>2.85</v>
          </cell>
          <cell r="K11">
            <v>0.2</v>
          </cell>
          <cell r="L11">
            <v>7.1</v>
          </cell>
          <cell r="M11">
            <v>1.22</v>
          </cell>
          <cell r="N11">
            <v>7.83</v>
          </cell>
        </row>
        <row r="12">
          <cell r="D12">
            <v>2.93</v>
          </cell>
          <cell r="E12">
            <v>0.21</v>
          </cell>
          <cell r="F12">
            <v>2.9</v>
          </cell>
          <cell r="G12">
            <v>2.98</v>
          </cell>
          <cell r="H12">
            <v>0.22</v>
          </cell>
          <cell r="I12">
            <v>2.9</v>
          </cell>
          <cell r="J12">
            <v>2.98</v>
          </cell>
          <cell r="K12">
            <v>0.22</v>
          </cell>
          <cell r="L12">
            <v>8.1999999999999993</v>
          </cell>
          <cell r="M12">
            <v>2.9</v>
          </cell>
          <cell r="N12">
            <v>7.83</v>
          </cell>
        </row>
        <row r="13">
          <cell r="D13">
            <v>3.92</v>
          </cell>
          <cell r="E13">
            <v>0.27</v>
          </cell>
          <cell r="F13">
            <v>3.59</v>
          </cell>
          <cell r="G13">
            <v>3.96</v>
          </cell>
          <cell r="H13">
            <v>0.27</v>
          </cell>
          <cell r="I13">
            <v>3.59</v>
          </cell>
          <cell r="J13">
            <v>3.96</v>
          </cell>
          <cell r="K13">
            <v>0.27</v>
          </cell>
          <cell r="L13">
            <v>9.1999999999999993</v>
          </cell>
          <cell r="M13">
            <v>3.59</v>
          </cell>
          <cell r="N13">
            <v>11.46</v>
          </cell>
        </row>
        <row r="14">
          <cell r="D14">
            <v>4.57</v>
          </cell>
          <cell r="E14">
            <v>0.3</v>
          </cell>
          <cell r="F14">
            <v>4.1900000000000004</v>
          </cell>
          <cell r="G14">
            <v>4.4400000000000004</v>
          </cell>
          <cell r="H14">
            <v>0.3</v>
          </cell>
          <cell r="I14">
            <v>4.1900000000000004</v>
          </cell>
          <cell r="J14">
            <v>4.4400000000000004</v>
          </cell>
          <cell r="K14">
            <v>0.3</v>
          </cell>
          <cell r="L14">
            <v>13.3</v>
          </cell>
          <cell r="M14">
            <v>4.1900000000000004</v>
          </cell>
          <cell r="N14">
            <v>17.27</v>
          </cell>
        </row>
        <row r="15">
          <cell r="D15">
            <v>5.2</v>
          </cell>
          <cell r="E15">
            <v>0.36</v>
          </cell>
          <cell r="F15">
            <v>4.8499999999999996</v>
          </cell>
          <cell r="G15">
            <v>5.05</v>
          </cell>
          <cell r="H15">
            <v>0.35</v>
          </cell>
          <cell r="I15">
            <v>4.8499999999999996</v>
          </cell>
          <cell r="J15">
            <v>5.05</v>
          </cell>
          <cell r="K15">
            <v>0.35</v>
          </cell>
          <cell r="L15">
            <v>16.3</v>
          </cell>
          <cell r="M15">
            <v>4.8499999999999996</v>
          </cell>
          <cell r="N15">
            <v>22.93</v>
          </cell>
        </row>
        <row r="16">
          <cell r="D16">
            <v>2.86</v>
          </cell>
          <cell r="E16">
            <v>0.19</v>
          </cell>
          <cell r="F16">
            <v>0.61</v>
          </cell>
          <cell r="G16">
            <v>2.1</v>
          </cell>
          <cell r="H16">
            <v>0.14000000000000001</v>
          </cell>
          <cell r="I16">
            <v>0.61</v>
          </cell>
          <cell r="J16">
            <v>2.1</v>
          </cell>
          <cell r="K16">
            <v>0.14000000000000001</v>
          </cell>
          <cell r="L16">
            <v>7.75</v>
          </cell>
          <cell r="M16">
            <v>0.61</v>
          </cell>
          <cell r="N16">
            <v>22.79</v>
          </cell>
        </row>
        <row r="17">
          <cell r="D17">
            <v>3.81</v>
          </cell>
          <cell r="E17">
            <v>0.24</v>
          </cell>
          <cell r="F17">
            <v>1.22</v>
          </cell>
          <cell r="G17">
            <v>2.85</v>
          </cell>
          <cell r="H17">
            <v>0.2</v>
          </cell>
          <cell r="I17">
            <v>1.22</v>
          </cell>
          <cell r="J17">
            <v>2.85</v>
          </cell>
          <cell r="K17">
            <v>0.2</v>
          </cell>
          <cell r="L17">
            <v>10.8</v>
          </cell>
          <cell r="M17">
            <v>1.22</v>
          </cell>
          <cell r="N17">
            <v>34.229999999999997</v>
          </cell>
        </row>
        <row r="18">
          <cell r="D18">
            <v>3.81</v>
          </cell>
          <cell r="E18">
            <v>0.24</v>
          </cell>
          <cell r="F18">
            <v>4.25</v>
          </cell>
          <cell r="G18">
            <v>3.88</v>
          </cell>
          <cell r="H18">
            <v>0.25</v>
          </cell>
          <cell r="I18">
            <v>4.25</v>
          </cell>
          <cell r="J18">
            <v>3.88</v>
          </cell>
          <cell r="K18">
            <v>0.25</v>
          </cell>
          <cell r="L18">
            <v>12.35</v>
          </cell>
          <cell r="M18">
            <v>4.25</v>
          </cell>
          <cell r="N18">
            <v>34.229999999999997</v>
          </cell>
        </row>
        <row r="19">
          <cell r="D19">
            <v>5.25</v>
          </cell>
          <cell r="E19">
            <v>0.3</v>
          </cell>
          <cell r="F19">
            <v>5.15</v>
          </cell>
          <cell r="G19">
            <v>5.0999999999999996</v>
          </cell>
          <cell r="H19">
            <v>0.3</v>
          </cell>
          <cell r="I19">
            <v>5.15</v>
          </cell>
          <cell r="J19">
            <v>5.0999999999999996</v>
          </cell>
          <cell r="K19">
            <v>0.3</v>
          </cell>
          <cell r="L19">
            <v>13.9</v>
          </cell>
          <cell r="M19">
            <v>5.15</v>
          </cell>
          <cell r="N19">
            <v>45.57</v>
          </cell>
        </row>
        <row r="20">
          <cell r="D20">
            <v>5.78</v>
          </cell>
          <cell r="E20">
            <v>0.35</v>
          </cell>
          <cell r="F20">
            <v>6.04</v>
          </cell>
          <cell r="G20">
            <v>5.61</v>
          </cell>
          <cell r="H20">
            <v>0.35</v>
          </cell>
          <cell r="I20">
            <v>6.04</v>
          </cell>
          <cell r="J20">
            <v>5.61</v>
          </cell>
          <cell r="K20">
            <v>0.35</v>
          </cell>
          <cell r="L20">
            <v>20.100000000000001</v>
          </cell>
          <cell r="M20">
            <v>6.04</v>
          </cell>
          <cell r="N20">
            <v>57.02</v>
          </cell>
        </row>
        <row r="21">
          <cell r="D21">
            <v>6.41</v>
          </cell>
          <cell r="E21">
            <v>0.4</v>
          </cell>
          <cell r="F21">
            <v>6.88</v>
          </cell>
          <cell r="G21">
            <v>6.22</v>
          </cell>
          <cell r="H21">
            <v>0.4</v>
          </cell>
          <cell r="I21">
            <v>6.88</v>
          </cell>
          <cell r="J21">
            <v>6.22</v>
          </cell>
          <cell r="K21">
            <v>0.4</v>
          </cell>
          <cell r="L21">
            <v>24.75</v>
          </cell>
          <cell r="M21">
            <v>6.88</v>
          </cell>
          <cell r="N21">
            <v>68.41</v>
          </cell>
        </row>
        <row r="29">
          <cell r="D29">
            <v>2.1800000000000002</v>
          </cell>
          <cell r="E29">
            <v>0.17</v>
          </cell>
          <cell r="F29">
            <v>0.61</v>
          </cell>
          <cell r="G29">
            <v>2.1800000000000002</v>
          </cell>
          <cell r="H29">
            <v>0.17</v>
          </cell>
          <cell r="I29">
            <v>0.61</v>
          </cell>
          <cell r="J29">
            <v>2.1800000000000002</v>
          </cell>
          <cell r="K29">
            <v>0.17</v>
          </cell>
          <cell r="L29">
            <v>5.0999999999999996</v>
          </cell>
          <cell r="M29">
            <v>0.61</v>
          </cell>
          <cell r="N29">
            <v>4.9000000000000004</v>
          </cell>
        </row>
        <row r="30">
          <cell r="L30">
            <v>9.8700000000000003E-3</v>
          </cell>
          <cell r="M30">
            <v>2.9399999999999999E-3</v>
          </cell>
          <cell r="N30">
            <v>1.4E-2</v>
          </cell>
        </row>
        <row r="31">
          <cell r="D31">
            <v>7.2</v>
          </cell>
          <cell r="E31">
            <v>0.36</v>
          </cell>
          <cell r="F31">
            <v>4.8499999999999996</v>
          </cell>
          <cell r="G31">
            <v>7.2</v>
          </cell>
          <cell r="H31">
            <v>0.36</v>
          </cell>
          <cell r="I31">
            <v>4.8499999999999996</v>
          </cell>
          <cell r="J31">
            <v>7.2</v>
          </cell>
          <cell r="K31">
            <v>0.36</v>
          </cell>
          <cell r="L31">
            <v>16.3</v>
          </cell>
          <cell r="M31">
            <v>4.8499999999999996</v>
          </cell>
          <cell r="N31">
            <v>24</v>
          </cell>
        </row>
        <row r="32">
          <cell r="N32">
            <v>2</v>
          </cell>
        </row>
        <row r="33">
          <cell r="N33">
            <v>14.700000000000001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B022-248B-4B09-88A2-A9CD2F393EF7}">
  <sheetPr>
    <pageSetUpPr fitToPage="1"/>
  </sheetPr>
  <dimension ref="A1:S49"/>
  <sheetViews>
    <sheetView showGridLines="0" tabSelected="1" zoomScale="85" zoomScaleNormal="85" workbookViewId="0">
      <selection activeCell="D8" sqref="D8"/>
    </sheetView>
  </sheetViews>
  <sheetFormatPr baseColWidth="10" defaultRowHeight="14.25" x14ac:dyDescent="0.2"/>
  <cols>
    <col min="1" max="1" width="51.42578125" style="1" customWidth="1"/>
    <col min="2" max="2" width="11.42578125" style="1"/>
    <col min="3" max="3" width="39.140625" style="1" customWidth="1"/>
    <col min="4" max="4" width="13.42578125" style="1" bestFit="1" customWidth="1"/>
    <col min="5" max="5" width="11.7109375" style="1" hidden="1" customWidth="1"/>
    <col min="6" max="6" width="10.140625" style="1" hidden="1" customWidth="1"/>
    <col min="7" max="8" width="13.42578125" style="1" hidden="1" customWidth="1"/>
    <col min="9" max="9" width="3.85546875" style="1" hidden="1" customWidth="1"/>
    <col min="10" max="10" width="13.42578125" style="1" customWidth="1"/>
    <col min="11" max="11" width="11.42578125" style="1" hidden="1" customWidth="1"/>
    <col min="12" max="12" width="10.140625" style="1" hidden="1" customWidth="1"/>
    <col min="13" max="14" width="13.42578125" style="1" hidden="1" customWidth="1"/>
    <col min="15" max="16384" width="11.42578125" style="1"/>
  </cols>
  <sheetData>
    <row r="1" spans="1:19" ht="124.5" customHeight="1" x14ac:dyDescent="0.2"/>
    <row r="2" spans="1:19" ht="18" x14ac:dyDescent="0.25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60"/>
      <c r="L2" s="160"/>
    </row>
    <row r="3" spans="1:19" ht="18" x14ac:dyDescent="0.25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60"/>
      <c r="L3" s="160"/>
    </row>
    <row r="4" spans="1:19" x14ac:dyDescent="0.2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61"/>
      <c r="L4" s="161"/>
    </row>
    <row r="5" spans="1:19" ht="22.5" customHeight="1" x14ac:dyDescent="0.2">
      <c r="D5" s="125" t="s">
        <v>33</v>
      </c>
      <c r="E5" s="126"/>
      <c r="G5" s="175" t="s">
        <v>3</v>
      </c>
      <c r="H5" s="175"/>
      <c r="I5" s="126"/>
      <c r="J5" s="127">
        <f ca="1">TODAY()</f>
        <v>44840</v>
      </c>
      <c r="M5" s="175" t="s">
        <v>3</v>
      </c>
      <c r="N5" s="175"/>
    </row>
    <row r="6" spans="1:19" ht="33" customHeight="1" x14ac:dyDescent="0.2">
      <c r="A6" s="162"/>
      <c r="B6" s="162"/>
      <c r="C6" s="162"/>
      <c r="D6" s="162"/>
      <c r="E6" s="162"/>
      <c r="F6" s="162"/>
      <c r="G6" s="175"/>
      <c r="H6" s="175"/>
      <c r="I6" s="162"/>
      <c r="J6" s="162"/>
      <c r="K6" s="162"/>
      <c r="L6" s="162"/>
      <c r="M6" s="175"/>
      <c r="N6" s="175"/>
    </row>
    <row r="7" spans="1:19" ht="27.75" customHeight="1" thickBot="1" x14ac:dyDescent="0.25">
      <c r="G7" s="175"/>
      <c r="H7" s="175"/>
      <c r="M7" s="175"/>
      <c r="N7" s="175"/>
    </row>
    <row r="8" spans="1:19" ht="34.5" customHeight="1" thickBot="1" x14ac:dyDescent="0.25">
      <c r="A8" s="163"/>
      <c r="B8" s="163"/>
      <c r="C8" s="163"/>
      <c r="D8" s="2"/>
      <c r="E8" s="3"/>
      <c r="F8" s="3"/>
      <c r="G8" s="175"/>
      <c r="H8" s="175"/>
      <c r="I8" s="4"/>
      <c r="J8" s="5"/>
      <c r="K8" s="6"/>
      <c r="L8" s="3"/>
      <c r="M8" s="175"/>
      <c r="N8" s="175"/>
    </row>
    <row r="9" spans="1:19" ht="18" x14ac:dyDescent="0.2">
      <c r="A9" s="163"/>
      <c r="B9" s="163"/>
      <c r="C9" s="163"/>
      <c r="D9" s="3"/>
      <c r="E9" s="3"/>
      <c r="F9" s="163"/>
      <c r="G9" s="175"/>
      <c r="H9" s="175"/>
      <c r="I9" s="4"/>
      <c r="J9" s="7"/>
      <c r="K9" s="6"/>
      <c r="L9" s="163"/>
      <c r="M9" s="175"/>
      <c r="N9" s="175"/>
    </row>
    <row r="10" spans="1:19" ht="12.75" customHeight="1" thickBot="1" x14ac:dyDescent="0.25">
      <c r="G10" s="8"/>
      <c r="J10" s="8"/>
      <c r="M10" s="8"/>
    </row>
    <row r="11" spans="1:19" ht="44.25" customHeight="1" thickBot="1" x14ac:dyDescent="0.25">
      <c r="A11" s="10" t="s">
        <v>4</v>
      </c>
      <c r="B11" s="176" t="s">
        <v>5</v>
      </c>
      <c r="C11" s="177"/>
      <c r="D11" s="11" t="s">
        <v>6</v>
      </c>
      <c r="E11" s="12" t="s">
        <v>7</v>
      </c>
      <c r="F11" s="9" t="s">
        <v>38</v>
      </c>
      <c r="G11" s="15" t="s">
        <v>34</v>
      </c>
      <c r="H11" s="16" t="s">
        <v>35</v>
      </c>
      <c r="I11" s="4" t="s">
        <v>8</v>
      </c>
      <c r="J11" s="13" t="s">
        <v>9</v>
      </c>
      <c r="K11" s="14" t="s">
        <v>7</v>
      </c>
      <c r="L11" s="9" t="s">
        <v>38</v>
      </c>
      <c r="M11" s="15" t="s">
        <v>36</v>
      </c>
      <c r="N11" s="16" t="s">
        <v>37</v>
      </c>
    </row>
    <row r="12" spans="1:19" s="17" customFormat="1" ht="24.95" customHeight="1" x14ac:dyDescent="0.25">
      <c r="A12" s="152" t="s">
        <v>10</v>
      </c>
      <c r="B12" s="148" t="s">
        <v>11</v>
      </c>
      <c r="C12" s="149"/>
      <c r="D12" s="180">
        <f>IF(($D$8*F13)&lt;=$G$13,$G$13,IF(($D$8*F13)&gt;=$H$13,$H$13,$D$8*F13))</f>
        <v>2.1800000000000002</v>
      </c>
      <c r="E12" s="84"/>
      <c r="G12" s="19"/>
      <c r="H12" s="20"/>
      <c r="I12" s="85"/>
      <c r="J12" s="184">
        <f>IF(($D$8*L13)&lt;=$G$13,$G$13,IF(($D$8*L13)&gt;=$H$13,$H$13,$D$8*L13))</f>
        <v>2.1800000000000002</v>
      </c>
      <c r="K12" s="18"/>
      <c r="M12" s="19"/>
      <c r="N12" s="20"/>
    </row>
    <row r="13" spans="1:19" s="17" customFormat="1" ht="24.95" customHeight="1" x14ac:dyDescent="0.25">
      <c r="A13" s="153"/>
      <c r="B13" s="150" t="s">
        <v>12</v>
      </c>
      <c r="C13" s="151"/>
      <c r="D13" s="182"/>
      <c r="E13" s="86">
        <f>IF(AND($D$8&gt;0,$D$8&lt;=539),'[1]Tableau de synthèse'!D$10,IF(AND($D$8&gt;539,$D$8&lt;=700),'[1]Tableau de synthèse'!D$11,IF(AND($D$8&gt;700,$D$8&lt;=787),'[1]Tableau de synthèse'!D$12,IF(AND($D$8&gt;787,$D$8&lt;=940),'[1]Tableau de synthèse'!D$13,IF(AND($D$8&gt;940,$D$8&lt;=1651),'[1]Tableau de synthèse'!D$14,'[1]Tableau de synthèse'!D$15)))))</f>
        <v>5.2</v>
      </c>
      <c r="F13" s="21">
        <v>3.3E-3</v>
      </c>
      <c r="G13" s="23">
        <f>'[1]Tableau de synthèse'!D29</f>
        <v>2.1800000000000002</v>
      </c>
      <c r="H13" s="24">
        <f>'[1]Tableau de synthèse'!D31</f>
        <v>7.2</v>
      </c>
      <c r="I13" s="87">
        <v>0.439</v>
      </c>
      <c r="J13" s="185"/>
      <c r="K13" s="22">
        <f>IF(AND($D$8&gt;0,$D$8&lt;=539),'[1]Tableau de synthèse'!D$16,IF(AND($D$8&gt;539,$D$8&lt;=700),'[1]Tableau de synthèse'!D$17,IF(AND($D$8&gt;700,$D$8&lt;=787),'[1]Tableau de synthèse'!D$18,IF(AND($D$8&gt;787,$D$8&lt;=940),'[1]Tableau de synthèse'!D$19,IF(AND($D$8&gt;940,$D$8&lt;=1651),'[1]Tableau de synthèse'!D$20,'[1]Tableau de synthèse'!D$21)))))</f>
        <v>6.41</v>
      </c>
      <c r="L13" s="21">
        <v>4.3899999999999998E-3</v>
      </c>
      <c r="M13" s="23">
        <v>2.9</v>
      </c>
      <c r="N13" s="24">
        <v>9.58</v>
      </c>
    </row>
    <row r="14" spans="1:19" s="17" customFormat="1" ht="24.95" hidden="1" customHeight="1" x14ac:dyDescent="0.25">
      <c r="A14" s="88"/>
      <c r="B14" s="128"/>
      <c r="C14" s="129"/>
      <c r="D14" s="154"/>
      <c r="E14" s="86"/>
      <c r="F14" s="21"/>
      <c r="G14" s="25">
        <f>G13/539</f>
        <v>4.0445269016697594E-3</v>
      </c>
      <c r="H14" s="26">
        <f>H13/1652</f>
        <v>4.3583535108958835E-3</v>
      </c>
      <c r="I14" s="87"/>
      <c r="J14" s="165"/>
      <c r="K14" s="22"/>
      <c r="L14" s="21"/>
      <c r="M14" s="25">
        <f>M13/539</f>
        <v>5.3803339517625231E-3</v>
      </c>
      <c r="N14" s="26">
        <f>N13/1652</f>
        <v>5.7990314769975791E-3</v>
      </c>
      <c r="P14" s="27" t="s">
        <v>13</v>
      </c>
      <c r="Q14" s="28" t="s">
        <v>14</v>
      </c>
      <c r="R14" s="28"/>
      <c r="S14" s="29" t="s">
        <v>15</v>
      </c>
    </row>
    <row r="15" spans="1:19" s="17" customFormat="1" ht="24.95" customHeight="1" thickBot="1" x14ac:dyDescent="0.3">
      <c r="A15" s="89" t="s">
        <v>16</v>
      </c>
      <c r="B15" s="146" t="s">
        <v>11</v>
      </c>
      <c r="C15" s="147"/>
      <c r="D15" s="155">
        <v>1</v>
      </c>
      <c r="E15" s="90">
        <v>1</v>
      </c>
      <c r="F15" s="21"/>
      <c r="G15" s="23"/>
      <c r="H15" s="24"/>
      <c r="I15" s="91"/>
      <c r="J15" s="166">
        <v>1</v>
      </c>
      <c r="K15" s="22">
        <v>1</v>
      </c>
      <c r="L15" s="21"/>
      <c r="M15" s="23"/>
      <c r="N15" s="24"/>
      <c r="P15" s="30"/>
      <c r="Q15" s="30"/>
      <c r="R15" s="31"/>
      <c r="S15" s="30"/>
    </row>
    <row r="16" spans="1:19" s="17" customFormat="1" ht="24.95" hidden="1" customHeight="1" thickBot="1" x14ac:dyDescent="0.3">
      <c r="A16" s="92"/>
      <c r="B16" s="130"/>
      <c r="C16" s="131"/>
      <c r="D16" s="93"/>
      <c r="E16" s="94"/>
      <c r="F16" s="21"/>
      <c r="G16" s="25"/>
      <c r="H16" s="26"/>
      <c r="I16" s="95"/>
      <c r="J16" s="167"/>
      <c r="K16" s="22"/>
      <c r="L16" s="21"/>
      <c r="M16" s="25"/>
      <c r="N16" s="26"/>
      <c r="P16" s="30"/>
      <c r="Q16" s="30"/>
      <c r="R16" s="31"/>
      <c r="S16" s="30"/>
    </row>
    <row r="17" spans="1:19" s="17" customFormat="1" ht="24.95" customHeight="1" x14ac:dyDescent="0.25">
      <c r="A17" s="152" t="s">
        <v>17</v>
      </c>
      <c r="B17" s="148" t="s">
        <v>18</v>
      </c>
      <c r="C17" s="149"/>
      <c r="D17" s="180">
        <f>IF(($D$8*F18)&lt;=G18,G18,IF(($D$8*F18)&gt;=H18,H18,$D$8*F18))</f>
        <v>0.17</v>
      </c>
      <c r="E17" s="96"/>
      <c r="F17" s="32"/>
      <c r="G17" s="34"/>
      <c r="H17" s="35"/>
      <c r="I17" s="97"/>
      <c r="J17" s="184">
        <f>IF(($D$8*L18)&lt;=M18,M18,IF(($D$8*L18)&gt;=N18,N18,$D$8*L18))</f>
        <v>0.23</v>
      </c>
      <c r="K17" s="33"/>
      <c r="L17" s="32"/>
      <c r="M17" s="34"/>
      <c r="N17" s="35"/>
      <c r="P17" s="30"/>
      <c r="Q17" s="36"/>
      <c r="R17" s="31"/>
      <c r="S17" s="30"/>
    </row>
    <row r="18" spans="1:19" s="17" customFormat="1" ht="24.95" customHeight="1" x14ac:dyDescent="0.25">
      <c r="A18" s="153"/>
      <c r="B18" s="150" t="s">
        <v>12</v>
      </c>
      <c r="C18" s="151"/>
      <c r="D18" s="182"/>
      <c r="E18" s="86">
        <f>IF(AND($D$8&gt;0,$D$8&lt;=539),'[1]Tableau de synthèse'!E$10,IF(AND($D$8&gt;539,$D$8&lt;=700),'[1]Tableau de synthèse'!E$11,IF(AND($D$8&gt;700,$D$8&lt;=787),'[1]Tableau de synthèse'!E$12,IF(AND($D$8&gt;787,$D$8&lt;=940),'[1]Tableau de synthèse'!E$13,IF(AND($D$8&gt;940,$D$8&lt;=1651),'[1]Tableau de synthèse'!E$14,'[1]Tableau de synthèse'!E$15)))))</f>
        <v>0.36</v>
      </c>
      <c r="F18" s="21">
        <v>3.2000000000000003E-4</v>
      </c>
      <c r="G18" s="23">
        <f>'[1]Tableau de synthèse'!E29</f>
        <v>0.17</v>
      </c>
      <c r="H18" s="24">
        <f>'[1]Tableau de synthèse'!E31</f>
        <v>0.36</v>
      </c>
      <c r="I18" s="87"/>
      <c r="J18" s="185"/>
      <c r="K18" s="22">
        <f>IF(AND($D$8&gt;0,$D$8&lt;=539),'[1]Tableau de synthèse'!E$16,IF(AND($D$8&gt;539,$D$8&lt;=700),'[1]Tableau de synthèse'!E$17,IF(AND($D$8&gt;700,$D$8&lt;=787),'[1]Tableau de synthèse'!E$18,IF(AND($D$8&gt;787,$D$8&lt;=940),'[1]Tableau de synthèse'!E$19,IF(AND($D$8&gt;940,$D$8&lt;=1651),'[1]Tableau de synthèse'!E$20,'[1]Tableau de synthèse'!E$21)))))</f>
        <v>0.4</v>
      </c>
      <c r="L18" s="21">
        <v>4.2999999999999999E-4</v>
      </c>
      <c r="M18" s="23">
        <v>0.23</v>
      </c>
      <c r="N18" s="24">
        <v>0.48</v>
      </c>
      <c r="P18" s="30"/>
      <c r="Q18" s="37"/>
      <c r="R18" s="38"/>
      <c r="S18" s="30"/>
    </row>
    <row r="19" spans="1:19" s="17" customFormat="1" ht="24.95" hidden="1" customHeight="1" x14ac:dyDescent="0.25">
      <c r="A19" s="98"/>
      <c r="B19" s="128" t="s">
        <v>18</v>
      </c>
      <c r="C19" s="129"/>
      <c r="D19" s="154"/>
      <c r="E19" s="86"/>
      <c r="F19" s="21"/>
      <c r="G19" s="25">
        <f>G18/539</f>
        <v>3.153988868274583E-4</v>
      </c>
      <c r="H19" s="26">
        <f>H18/1652</f>
        <v>2.1791767554479418E-4</v>
      </c>
      <c r="I19" s="87"/>
      <c r="J19" s="165"/>
      <c r="K19" s="22"/>
      <c r="L19" s="21"/>
      <c r="M19" s="25">
        <f>M18/539</f>
        <v>4.2671614100185532E-4</v>
      </c>
      <c r="N19" s="26">
        <f>N18/1652</f>
        <v>2.9055690072639226E-4</v>
      </c>
      <c r="P19" s="30"/>
      <c r="Q19" s="30"/>
      <c r="R19" s="31"/>
      <c r="S19" s="30"/>
    </row>
    <row r="20" spans="1:19" s="17" customFormat="1" ht="24.95" customHeight="1" x14ac:dyDescent="0.25">
      <c r="A20" s="158" t="s">
        <v>19</v>
      </c>
      <c r="B20" s="150" t="s">
        <v>18</v>
      </c>
      <c r="C20" s="151"/>
      <c r="D20" s="183">
        <v>3</v>
      </c>
      <c r="E20" s="86">
        <v>3</v>
      </c>
      <c r="F20" s="21"/>
      <c r="G20" s="23"/>
      <c r="H20" s="24"/>
      <c r="I20" s="87"/>
      <c r="J20" s="187">
        <v>3</v>
      </c>
      <c r="K20" s="22">
        <v>3</v>
      </c>
      <c r="L20" s="21"/>
      <c r="M20" s="23"/>
      <c r="N20" s="24"/>
      <c r="P20" s="30"/>
      <c r="Q20" s="36"/>
      <c r="R20" s="31"/>
      <c r="S20" s="30"/>
    </row>
    <row r="21" spans="1:19" s="17" customFormat="1" ht="24.95" customHeight="1" thickBot="1" x14ac:dyDescent="0.3">
      <c r="A21" s="159"/>
      <c r="B21" s="146" t="s">
        <v>12</v>
      </c>
      <c r="C21" s="147"/>
      <c r="D21" s="181"/>
      <c r="E21" s="90"/>
      <c r="F21" s="21"/>
      <c r="G21" s="25"/>
      <c r="H21" s="26"/>
      <c r="I21" s="91"/>
      <c r="J21" s="186"/>
      <c r="K21" s="22"/>
      <c r="L21" s="21"/>
      <c r="M21" s="25"/>
      <c r="N21" s="26"/>
      <c r="P21" s="30"/>
      <c r="Q21" s="39"/>
      <c r="R21" s="40"/>
      <c r="S21" s="30"/>
    </row>
    <row r="22" spans="1:19" s="17" customFormat="1" ht="24.95" customHeight="1" x14ac:dyDescent="0.25">
      <c r="A22" s="152" t="s">
        <v>20</v>
      </c>
      <c r="B22" s="148" t="s">
        <v>12</v>
      </c>
      <c r="C22" s="149"/>
      <c r="D22" s="180">
        <f>IF(($D$8*F23)&lt;=G23,G23,IF(($D$8*F23)&gt;=H23,H23,$D$8*F23))</f>
        <v>0.61</v>
      </c>
      <c r="E22" s="99"/>
      <c r="F22" s="32"/>
      <c r="G22" s="42"/>
      <c r="H22" s="43"/>
      <c r="I22" s="100"/>
      <c r="J22" s="184">
        <f>IF(($D$8*L23)&lt;=M23,M23,IF(($D$8*L23)&gt;=N23,N23,$D$8*L23))</f>
        <v>0.81</v>
      </c>
      <c r="K22" s="41"/>
      <c r="L22" s="32"/>
      <c r="M22" s="42"/>
      <c r="N22" s="43"/>
    </row>
    <row r="23" spans="1:19" s="17" customFormat="1" ht="24.95" customHeight="1" thickBot="1" x14ac:dyDescent="0.3">
      <c r="A23" s="156"/>
      <c r="B23" s="146" t="s">
        <v>21</v>
      </c>
      <c r="C23" s="147"/>
      <c r="D23" s="181"/>
      <c r="E23" s="90">
        <f>IF(AND($D$8&gt;0,$D$8&lt;=539),'[1]Tableau de synthèse'!F$10,IF(AND($D$8&gt;539,$D$8&lt;=700),'[1]Tableau de synthèse'!F$11,IF(AND($D$8&gt;700,$D$8&lt;=787),'[1]Tableau de synthèse'!F$12,IF(AND($D$8&gt;787,$D$8&lt;=940),'[1]Tableau de synthèse'!F$13,IF(AND($D$8&gt;940,$D$8&lt;=1651),'[1]Tableau de synthèse'!F$14,'[1]Tableau de synthèse'!F$15)))))</f>
        <v>4.8499999999999996</v>
      </c>
      <c r="F23" s="21">
        <v>2.9399999999999999E-3</v>
      </c>
      <c r="G23" s="45">
        <f>'[1]Tableau de synthèse'!F29</f>
        <v>0.61</v>
      </c>
      <c r="H23" s="46">
        <f>'[1]Tableau de synthèse'!F31</f>
        <v>4.8499999999999996</v>
      </c>
      <c r="I23" s="91"/>
      <c r="J23" s="186"/>
      <c r="K23" s="44">
        <f>IF(AND($D$8&gt;0,$D$8&lt;=539),'[1]Tableau de synthèse'!F$16,IF(AND($D$8&gt;539,$D$8&lt;=700),'[1]Tableau de synthèse'!F$17,IF(AND($D$8&gt;700,$D$8&lt;=787),'[1]Tableau de synthèse'!F$18,IF(AND($D$8&gt;787,$D$8&lt;=940),'[1]Tableau de synthèse'!F$19,IF(AND($D$8&gt;940,$D$8&lt;=1651),'[1]Tableau de synthèse'!F$20,'[1]Tableau de synthèse'!F$21)))))</f>
        <v>6.88</v>
      </c>
      <c r="L23" s="21">
        <v>3.9100000000000003E-3</v>
      </c>
      <c r="M23" s="45">
        <v>0.81</v>
      </c>
      <c r="N23" s="46">
        <v>6.45</v>
      </c>
    </row>
    <row r="24" spans="1:19" s="17" customFormat="1" ht="24.95" hidden="1" customHeight="1" x14ac:dyDescent="0.25">
      <c r="A24" s="101"/>
      <c r="B24" s="132"/>
      <c r="C24" s="133"/>
      <c r="D24" s="102"/>
      <c r="E24" s="103"/>
      <c r="F24" s="21"/>
      <c r="G24" s="47">
        <f>G23/539</f>
        <v>1.1317254174397031E-3</v>
      </c>
      <c r="H24" s="48">
        <f>H23/1652</f>
        <v>2.9358353510895883E-3</v>
      </c>
      <c r="I24" s="104"/>
      <c r="J24" s="169"/>
      <c r="K24" s="44"/>
      <c r="L24" s="21"/>
      <c r="M24" s="47">
        <f>M23/539</f>
        <v>1.50278293135436E-3</v>
      </c>
      <c r="N24" s="48">
        <f>N23/1652</f>
        <v>3.904358353510896E-3</v>
      </c>
    </row>
    <row r="25" spans="1:19" s="17" customFormat="1" ht="24.95" hidden="1" customHeight="1" x14ac:dyDescent="0.25">
      <c r="A25" s="105" t="s">
        <v>22</v>
      </c>
      <c r="B25" s="134"/>
      <c r="C25" s="135"/>
      <c r="D25" s="106" t="e">
        <f>IF(($D$8*#REF!)&lt;=G25,G25,IF(($D$8*#REF!)&gt;=H25,H25,$D$8*#REF!))</f>
        <v>#REF!</v>
      </c>
      <c r="E25" s="86">
        <f>IF(AND($D$8&gt;0,$D$8&lt;=539),'[1]Tableau de synthèse'!G$10,IF(AND($D$8&gt;539,$D$8&lt;=700),'[1]Tableau de synthèse'!G$11,IF(AND($D$8&gt;700,$D$8&lt;=787),'[1]Tableau de synthèse'!G$12,IF(AND($D$8&gt;787,$D$8&lt;=940),'[1]Tableau de synthèse'!G$13,IF(AND($D$8&gt;940,$D$8&lt;=1651),'[1]Tableau de synthèse'!G$14,'[1]Tableau de synthèse'!G$15)))))</f>
        <v>5.05</v>
      </c>
      <c r="F25" s="21">
        <f>'[1]Tableau de synthèse'!L30</f>
        <v>9.8700000000000003E-3</v>
      </c>
      <c r="G25" s="45">
        <f>'[1]Tableau de synthèse'!G29</f>
        <v>2.1800000000000002</v>
      </c>
      <c r="H25" s="46">
        <f>'[1]Tableau de synthèse'!G31</f>
        <v>7.2</v>
      </c>
      <c r="I25" s="87"/>
      <c r="J25" s="170" t="e">
        <f>IF(($D$8*#REF!)&lt;=M25,M25,IF(($D$8*#REF!)&gt;=N25,N25,$D$8*#REF!))</f>
        <v>#REF!</v>
      </c>
      <c r="K25" s="44">
        <f>IF(AND($D$8&gt;0,$D$8&lt;=539),'[1]Tableau de synthèse'!G$16,IF(AND($D$8&gt;539,$D$8&lt;=700),'[1]Tableau de synthèse'!G$17,IF(AND($D$8&gt;700,$D$8&lt;=787),'[1]Tableau de synthèse'!G$18,IF(AND($D$8&gt;787,$D$8&lt;=940),'[1]Tableau de synthèse'!G$19,IF(AND($D$8&gt;940,$D$8&lt;=1651),'[1]Tableau de synthèse'!G$20,'[1]Tableau de synthèse'!G$21)))))</f>
        <v>6.22</v>
      </c>
      <c r="L25" s="21">
        <f>'[1]Tableau de synthèse'!P30</f>
        <v>0</v>
      </c>
      <c r="M25" s="45">
        <f>'[1]Tableau de synthèse'!I29</f>
        <v>0.61</v>
      </c>
      <c r="N25" s="46">
        <f>'[1]Tableau de synthèse'!I31</f>
        <v>4.8499999999999996</v>
      </c>
    </row>
    <row r="26" spans="1:19" s="17" customFormat="1" ht="24.95" hidden="1" customHeight="1" x14ac:dyDescent="0.25">
      <c r="A26" s="105"/>
      <c r="B26" s="134"/>
      <c r="C26" s="135"/>
      <c r="D26" s="106"/>
      <c r="E26" s="86"/>
      <c r="F26" s="21"/>
      <c r="G26" s="47">
        <f>G25/539</f>
        <v>4.0445269016697594E-3</v>
      </c>
      <c r="H26" s="48">
        <f>H25/1652</f>
        <v>4.3583535108958835E-3</v>
      </c>
      <c r="I26" s="87"/>
      <c r="J26" s="170"/>
      <c r="K26" s="44"/>
      <c r="L26" s="21"/>
      <c r="M26" s="47">
        <f>M25/539</f>
        <v>1.1317254174397031E-3</v>
      </c>
      <c r="N26" s="48">
        <f>N25/1652</f>
        <v>2.9358353510895883E-3</v>
      </c>
    </row>
    <row r="27" spans="1:19" s="17" customFormat="1" ht="24.95" hidden="1" customHeight="1" x14ac:dyDescent="0.25">
      <c r="A27" s="105" t="s">
        <v>23</v>
      </c>
      <c r="B27" s="134"/>
      <c r="C27" s="135"/>
      <c r="D27" s="106" t="e">
        <f>IF(($D$8*#REF!)&lt;=G27,G27,IF(($D$8*#REF!)&gt;=H27,H27,$D$8*#REF!))</f>
        <v>#REF!</v>
      </c>
      <c r="E27" s="86">
        <f>IF(AND($D$8&gt;0,$D$8&lt;=539),'[1]Tableau de synthèse'!H$10,IF(AND($D$8&gt;539,$D$8&lt;=700),'[1]Tableau de synthèse'!H$11,IF(AND($D$8&gt;700,$D$8&lt;=787),'[1]Tableau de synthèse'!H$12,IF(AND($D$8&gt;787,$D$8&lt;=940),'[1]Tableau de synthèse'!H$13,IF(AND($D$8&gt;940,$D$8&lt;=1651),'[1]Tableau de synthèse'!H$14,'[1]Tableau de synthèse'!H$15)))))</f>
        <v>0.35</v>
      </c>
      <c r="F27" s="21">
        <f>'[1]Tableau de synthèse'!M30</f>
        <v>2.9399999999999999E-3</v>
      </c>
      <c r="G27" s="45">
        <f>'[1]Tableau de synthèse'!H29</f>
        <v>0.17</v>
      </c>
      <c r="H27" s="46">
        <f>'[1]Tableau de synthèse'!H31</f>
        <v>0.36</v>
      </c>
      <c r="I27" s="87"/>
      <c r="J27" s="170" t="e">
        <f>IF(($D$8*#REF!)&lt;=M27,M27,IF(($D$8*#REF!)&gt;=N27,N27,$D$8*#REF!))</f>
        <v>#REF!</v>
      </c>
      <c r="K27" s="44">
        <f>IF(AND($D$8&gt;0,$D$8&lt;=539),'[1]Tableau de synthèse'!H$16,IF(AND($D$8&gt;539,$D$8&lt;=700),'[1]Tableau de synthèse'!H$17,IF(AND($D$8&gt;700,$D$8&lt;=787),'[1]Tableau de synthèse'!H$18,IF(AND($D$8&gt;787,$D$8&lt;=940),'[1]Tableau de synthèse'!H$19,IF(AND($D$8&gt;940,$D$8&lt;=1651),'[1]Tableau de synthèse'!H$20,'[1]Tableau de synthèse'!H$21)))))</f>
        <v>0.4</v>
      </c>
      <c r="L27" s="21">
        <f>'[1]Tableau de synthèse'!Q30</f>
        <v>0</v>
      </c>
      <c r="M27" s="45">
        <f>'[1]Tableau de synthèse'!J29</f>
        <v>2.1800000000000002</v>
      </c>
      <c r="N27" s="46">
        <f>'[1]Tableau de synthèse'!J31</f>
        <v>7.2</v>
      </c>
    </row>
    <row r="28" spans="1:19" s="17" customFormat="1" ht="24.95" hidden="1" customHeight="1" x14ac:dyDescent="0.25">
      <c r="A28" s="105"/>
      <c r="B28" s="134"/>
      <c r="C28" s="135"/>
      <c r="D28" s="106"/>
      <c r="E28" s="86"/>
      <c r="F28" s="21"/>
      <c r="G28" s="47">
        <f>G27/539</f>
        <v>3.153988868274583E-4</v>
      </c>
      <c r="H28" s="48">
        <f>H27/1652</f>
        <v>2.1791767554479418E-4</v>
      </c>
      <c r="I28" s="87"/>
      <c r="J28" s="170"/>
      <c r="K28" s="44"/>
      <c r="L28" s="21"/>
      <c r="M28" s="47">
        <f>M27/539</f>
        <v>4.0445269016697594E-3</v>
      </c>
      <c r="N28" s="48">
        <f>N27/1652</f>
        <v>4.3583535108958835E-3</v>
      </c>
    </row>
    <row r="29" spans="1:19" s="17" customFormat="1" ht="24.95" hidden="1" customHeight="1" x14ac:dyDescent="0.25">
      <c r="A29" s="105" t="s">
        <v>24</v>
      </c>
      <c r="B29" s="134"/>
      <c r="C29" s="135"/>
      <c r="D29" s="106">
        <v>3</v>
      </c>
      <c r="E29" s="86">
        <v>3</v>
      </c>
      <c r="F29" s="21"/>
      <c r="G29" s="45"/>
      <c r="H29" s="46"/>
      <c r="I29" s="87"/>
      <c r="J29" s="170">
        <v>3</v>
      </c>
      <c r="K29" s="44">
        <v>3</v>
      </c>
      <c r="L29" s="21"/>
      <c r="M29" s="45"/>
      <c r="N29" s="46"/>
    </row>
    <row r="30" spans="1:19" s="17" customFormat="1" ht="24.95" hidden="1" customHeight="1" thickBot="1" x14ac:dyDescent="0.3">
      <c r="A30" s="107"/>
      <c r="B30" s="136"/>
      <c r="C30" s="137"/>
      <c r="D30" s="108"/>
      <c r="E30" s="90"/>
      <c r="F30" s="21"/>
      <c r="G30" s="50"/>
      <c r="H30" s="51"/>
      <c r="I30" s="91"/>
      <c r="J30" s="171"/>
      <c r="K30" s="49"/>
      <c r="L30" s="21"/>
      <c r="M30" s="50"/>
      <c r="N30" s="51"/>
    </row>
    <row r="31" spans="1:19" s="17" customFormat="1" ht="24.95" hidden="1" customHeight="1" x14ac:dyDescent="0.25">
      <c r="A31" s="109" t="s">
        <v>25</v>
      </c>
      <c r="B31" s="138"/>
      <c r="C31" s="139"/>
      <c r="D31" s="110"/>
      <c r="E31" s="99"/>
      <c r="F31" s="32"/>
      <c r="G31" s="53"/>
      <c r="H31" s="54"/>
      <c r="I31" s="100"/>
      <c r="J31" s="172"/>
      <c r="K31" s="52"/>
      <c r="L31" s="32"/>
      <c r="M31" s="53"/>
      <c r="N31" s="54"/>
    </row>
    <row r="32" spans="1:19" s="17" customFormat="1" ht="24.95" hidden="1" customHeight="1" x14ac:dyDescent="0.25">
      <c r="A32" s="105" t="s">
        <v>26</v>
      </c>
      <c r="B32" s="134"/>
      <c r="C32" s="135"/>
      <c r="D32" s="106" t="e">
        <f>IF(($D$8*#REF!)&lt;=G32,G32,IF(($D$8*#REF!)&gt;=H32,H32,$D$8*#REF!))</f>
        <v>#REF!</v>
      </c>
      <c r="E32" s="86">
        <f>IF(AND($D$8&gt;0,$D$8&lt;=539),'[1]Tableau de synthèse'!I$10,IF(AND($D$8&gt;539,$D$8&lt;=700),'[1]Tableau de synthèse'!I$11,IF(AND($D$8&gt;700,$D$8&lt;=787),'[1]Tableau de synthèse'!I$12,IF(AND($D$8&gt;787,$D$8&lt;=940),'[1]Tableau de synthèse'!I$13,IF(AND($D$8&gt;940,$D$8&lt;=1651),'[1]Tableau de synthèse'!I$14,'[1]Tableau de synthèse'!I$15)))))</f>
        <v>4.8499999999999996</v>
      </c>
      <c r="F32" s="21">
        <f>'[1]Tableau de synthèse'!N30</f>
        <v>1.4E-2</v>
      </c>
      <c r="G32" s="56">
        <f>'[1]Tableau de synthèse'!I29</f>
        <v>0.61</v>
      </c>
      <c r="H32" s="57">
        <f>'[1]Tableau de synthèse'!I31</f>
        <v>4.8499999999999996</v>
      </c>
      <c r="I32" s="87"/>
      <c r="J32" s="170" t="e">
        <f>IF(($D$8*#REF!)&lt;=M32,M32,IF(($D$8*#REF!)&gt;=N32,N32,$D$8*#REF!))</f>
        <v>#REF!</v>
      </c>
      <c r="K32" s="55">
        <f>IF(AND($D$8&gt;0,$D$8&lt;=539),'[1]Tableau de synthèse'!I$16,IF(AND($D$8&gt;539,$D$8&lt;=700),'[1]Tableau de synthèse'!I$17,IF(AND($D$8&gt;700,$D$8&lt;=787),'[1]Tableau de synthèse'!I$18,IF(AND($D$8&gt;787,$D$8&lt;=940),'[1]Tableau de synthèse'!I$19,IF(AND($D$8&gt;940,$D$8&lt;=1651),'[1]Tableau de synthèse'!I$20,'[1]Tableau de synthèse'!I$21)))))</f>
        <v>6.88</v>
      </c>
      <c r="L32" s="21">
        <f>'[1]Tableau de synthèse'!R30</f>
        <v>0</v>
      </c>
      <c r="M32" s="56">
        <f>'[1]Tableau de synthèse'!K29</f>
        <v>0.17</v>
      </c>
      <c r="N32" s="57">
        <f>'[1]Tableau de synthèse'!K31</f>
        <v>0.36</v>
      </c>
    </row>
    <row r="33" spans="1:14" s="17" customFormat="1" ht="24.95" hidden="1" customHeight="1" x14ac:dyDescent="0.25">
      <c r="A33" s="105"/>
      <c r="B33" s="134"/>
      <c r="C33" s="135"/>
      <c r="D33" s="106"/>
      <c r="E33" s="86"/>
      <c r="F33" s="21"/>
      <c r="G33" s="58">
        <f>G32/539</f>
        <v>1.1317254174397031E-3</v>
      </c>
      <c r="H33" s="59">
        <f>H32/1652</f>
        <v>2.9358353510895883E-3</v>
      </c>
      <c r="I33" s="87"/>
      <c r="J33" s="170"/>
      <c r="K33" s="55"/>
      <c r="L33" s="21"/>
      <c r="M33" s="58">
        <f>M32/539</f>
        <v>3.153988868274583E-4</v>
      </c>
      <c r="N33" s="59">
        <f>N32/1652</f>
        <v>2.1791767554479418E-4</v>
      </c>
    </row>
    <row r="34" spans="1:14" s="17" customFormat="1" ht="24.95" hidden="1" customHeight="1" x14ac:dyDescent="0.25">
      <c r="A34" s="105" t="s">
        <v>22</v>
      </c>
      <c r="B34" s="134"/>
      <c r="C34" s="135"/>
      <c r="D34" s="106" t="e">
        <f>IF(($D$8*#REF!)&lt;=G34,G34,IF(($D$8*#REF!)&gt;=H34,H34,$D$8*#REF!))</f>
        <v>#REF!</v>
      </c>
      <c r="E34" s="86">
        <f>IF(AND($D$8&gt;0,$D$8&lt;=539),'[1]Tableau de synthèse'!J$10,IF(AND($D$8&gt;539,$D$8&lt;=700),'[1]Tableau de synthèse'!J$11,IF(AND($D$8&gt;700,$D$8&lt;=787),'[1]Tableau de synthèse'!J$12,IF(AND($D$8&gt;787,$D$8&lt;=940),'[1]Tableau de synthèse'!J$13,IF(AND($D$8&gt;940,$D$8&lt;=1651),'[1]Tableau de synthèse'!J$14,'[1]Tableau de synthèse'!J$15)))))</f>
        <v>5.05</v>
      </c>
      <c r="F34" s="21">
        <f>'[1]Tableau de synthèse'!O30</f>
        <v>0</v>
      </c>
      <c r="G34" s="56">
        <f>'[1]Tableau de synthèse'!J29</f>
        <v>2.1800000000000002</v>
      </c>
      <c r="H34" s="57">
        <f>'[1]Tableau de synthèse'!J31</f>
        <v>7.2</v>
      </c>
      <c r="I34" s="87"/>
      <c r="J34" s="170" t="e">
        <f>IF(($D$8*#REF!)&lt;=M34,M34,IF(($D$8*#REF!)&gt;=N34,N34,$D$8*#REF!))</f>
        <v>#REF!</v>
      </c>
      <c r="K34" s="55">
        <f>IF(AND($D$8&gt;0,$D$8&lt;=539),'[1]Tableau de synthèse'!J$16,IF(AND($D$8&gt;539,$D$8&lt;=700),'[1]Tableau de synthèse'!J$17,IF(AND($D$8&gt;700,$D$8&lt;=787),'[1]Tableau de synthèse'!J$18,IF(AND($D$8&gt;787,$D$8&lt;=940),'[1]Tableau de synthèse'!J$19,IF(AND($D$8&gt;940,$D$8&lt;=1651),'[1]Tableau de synthèse'!J$20,'[1]Tableau de synthèse'!J$21)))))</f>
        <v>6.22</v>
      </c>
      <c r="L34" s="21">
        <f>'[1]Tableau de synthèse'!S30</f>
        <v>0</v>
      </c>
      <c r="M34" s="56">
        <f>'[1]Tableau de synthèse'!L29</f>
        <v>5.0999999999999996</v>
      </c>
      <c r="N34" s="57">
        <f>'[1]Tableau de synthèse'!L31</f>
        <v>16.3</v>
      </c>
    </row>
    <row r="35" spans="1:14" s="17" customFormat="1" ht="24.95" hidden="1" customHeight="1" x14ac:dyDescent="0.25">
      <c r="A35" s="105"/>
      <c r="B35" s="134"/>
      <c r="C35" s="135"/>
      <c r="D35" s="106"/>
      <c r="E35" s="86"/>
      <c r="F35" s="21"/>
      <c r="G35" s="58">
        <f>G34/539</f>
        <v>4.0445269016697594E-3</v>
      </c>
      <c r="H35" s="59">
        <f>H34/1652</f>
        <v>4.3583535108958835E-3</v>
      </c>
      <c r="I35" s="87"/>
      <c r="J35" s="170"/>
      <c r="K35" s="55"/>
      <c r="L35" s="21"/>
      <c r="M35" s="58">
        <f>M34/539</f>
        <v>9.4619666048237471E-3</v>
      </c>
      <c r="N35" s="59">
        <f>N34/1652</f>
        <v>9.8668280871670698E-3</v>
      </c>
    </row>
    <row r="36" spans="1:14" s="17" customFormat="1" ht="24.95" hidden="1" customHeight="1" x14ac:dyDescent="0.25">
      <c r="A36" s="105" t="s">
        <v>23</v>
      </c>
      <c r="B36" s="134"/>
      <c r="C36" s="135"/>
      <c r="D36" s="106" t="e">
        <f>IF(($D$8*#REF!)&lt;=G36,G36,IF(($D$8*#REF!)&gt;=H36,H36,$D$8*#REF!))</f>
        <v>#REF!</v>
      </c>
      <c r="E36" s="86">
        <f>IF(AND($D$8&gt;0,$D$8&lt;=539),'[1]Tableau de synthèse'!K$10,IF(AND($D$8&gt;539,$D$8&lt;=700),'[1]Tableau de synthèse'!K$11,IF(AND($D$8&gt;700,$D$8&lt;=787),'[1]Tableau de synthèse'!K$12,IF(AND($D$8&gt;787,$D$8&lt;=940),'[1]Tableau de synthèse'!K$13,IF(AND($D$8&gt;940,$D$8&lt;=1651),'[1]Tableau de synthèse'!K$14,'[1]Tableau de synthèse'!K$15)))))</f>
        <v>0.35</v>
      </c>
      <c r="F36" s="21">
        <f>'[1]Tableau de synthèse'!P30</f>
        <v>0</v>
      </c>
      <c r="G36" s="56">
        <f>'[1]Tableau de synthèse'!K29</f>
        <v>0.17</v>
      </c>
      <c r="H36" s="57">
        <f>'[1]Tableau de synthèse'!K31</f>
        <v>0.36</v>
      </c>
      <c r="I36" s="87"/>
      <c r="J36" s="170" t="e">
        <f>IF(($D$8*#REF!)&lt;=M36,M36,IF(($D$8*#REF!)&gt;=N36,N36,$D$8*#REF!))</f>
        <v>#REF!</v>
      </c>
      <c r="K36" s="55">
        <f>IF(AND($D$8&gt;0,$D$8&lt;=539),'[1]Tableau de synthèse'!K$16,IF(AND($D$8&gt;539,$D$8&lt;=700),'[1]Tableau de synthèse'!K$17,IF(AND($D$8&gt;700,$D$8&lt;=787),'[1]Tableau de synthèse'!K$18,IF(AND($D$8&gt;787,$D$8&lt;=940),'[1]Tableau de synthèse'!K$19,IF(AND($D$8&gt;940,$D$8&lt;=1651),'[1]Tableau de synthèse'!K$20,'[1]Tableau de synthèse'!K$21)))))</f>
        <v>0.4</v>
      </c>
      <c r="L36" s="21">
        <f>'[1]Tableau de synthèse'!T30</f>
        <v>0</v>
      </c>
      <c r="M36" s="56">
        <f>'[1]Tableau de synthèse'!M29</f>
        <v>0.61</v>
      </c>
      <c r="N36" s="57">
        <f>'[1]Tableau de synthèse'!M31</f>
        <v>4.8499999999999996</v>
      </c>
    </row>
    <row r="37" spans="1:14" s="17" customFormat="1" ht="24.95" hidden="1" customHeight="1" x14ac:dyDescent="0.25">
      <c r="A37" s="105"/>
      <c r="B37" s="134"/>
      <c r="C37" s="135"/>
      <c r="D37" s="106"/>
      <c r="E37" s="86"/>
      <c r="F37" s="21"/>
      <c r="G37" s="58">
        <f>G36/539</f>
        <v>3.153988868274583E-4</v>
      </c>
      <c r="H37" s="59">
        <f>H36/1652</f>
        <v>2.1791767554479418E-4</v>
      </c>
      <c r="I37" s="87"/>
      <c r="J37" s="170"/>
      <c r="K37" s="55"/>
      <c r="L37" s="21"/>
      <c r="M37" s="58">
        <f>M36/539</f>
        <v>1.1317254174397031E-3</v>
      </c>
      <c r="N37" s="59">
        <f>N36/1652</f>
        <v>2.9358353510895883E-3</v>
      </c>
    </row>
    <row r="38" spans="1:14" s="17" customFormat="1" ht="24.95" hidden="1" customHeight="1" x14ac:dyDescent="0.25">
      <c r="A38" s="105" t="s">
        <v>24</v>
      </c>
      <c r="B38" s="134"/>
      <c r="C38" s="135"/>
      <c r="D38" s="106">
        <v>3</v>
      </c>
      <c r="E38" s="86">
        <v>3</v>
      </c>
      <c r="F38" s="21"/>
      <c r="G38" s="56"/>
      <c r="H38" s="57"/>
      <c r="I38" s="87"/>
      <c r="J38" s="170">
        <v>3</v>
      </c>
      <c r="K38" s="55">
        <v>3</v>
      </c>
      <c r="L38" s="21"/>
      <c r="M38" s="56"/>
      <c r="N38" s="57"/>
    </row>
    <row r="39" spans="1:14" s="17" customFormat="1" ht="24.95" hidden="1" customHeight="1" thickBot="1" x14ac:dyDescent="0.3">
      <c r="A39" s="107"/>
      <c r="B39" s="136"/>
      <c r="C39" s="137"/>
      <c r="D39" s="108"/>
      <c r="E39" s="90"/>
      <c r="F39" s="21"/>
      <c r="G39" s="61"/>
      <c r="H39" s="62"/>
      <c r="I39" s="91"/>
      <c r="J39" s="171"/>
      <c r="K39" s="60"/>
      <c r="L39" s="21"/>
      <c r="M39" s="61"/>
      <c r="N39" s="62"/>
    </row>
    <row r="40" spans="1:14" s="17" customFormat="1" ht="24.95" hidden="1" customHeight="1" thickBot="1" x14ac:dyDescent="0.3">
      <c r="A40" s="111" t="s">
        <v>27</v>
      </c>
      <c r="B40" s="140"/>
      <c r="C40" s="141"/>
      <c r="D40" s="157"/>
      <c r="E40" s="112"/>
      <c r="F40" s="32"/>
      <c r="G40" s="64"/>
      <c r="H40" s="65"/>
      <c r="I40" s="113"/>
      <c r="J40" s="168"/>
      <c r="K40" s="63"/>
      <c r="L40" s="32"/>
      <c r="M40" s="64"/>
      <c r="N40" s="65"/>
    </row>
    <row r="41" spans="1:14" s="17" customFormat="1" ht="24.95" customHeight="1" thickBot="1" x14ac:dyDescent="0.3">
      <c r="A41" s="114" t="s">
        <v>27</v>
      </c>
      <c r="B41" s="144" t="s">
        <v>21</v>
      </c>
      <c r="C41" s="145"/>
      <c r="D41" s="115">
        <f>IF(($D$8*F41)&lt;=G41,G41,IF(($D$8*F41)&gt;=H41,H41,$D$8*F41))</f>
        <v>5.0999999999999996</v>
      </c>
      <c r="E41" s="116">
        <f>IF(AND($D$8&gt;0,$D$8&lt;=539),'[1]Tableau de synthèse'!L$10,IF(AND($D$8&gt;539,$D$8&lt;=700),'[1]Tableau de synthèse'!L$11,IF(AND($D$8&gt;700,$D$8&lt;=787),'[1]Tableau de synthèse'!L$12,IF(AND($D$8&gt;787,$D$8&lt;=940),'[1]Tableau de synthèse'!L$13,IF(AND($D$8&gt;940,$D$8&lt;=1651),'[1]Tableau de synthèse'!L$14,'[1]Tableau de synthèse'!L$15)))))</f>
        <v>16.3</v>
      </c>
      <c r="F41" s="21">
        <v>9.8700000000000003E-3</v>
      </c>
      <c r="G41" s="67">
        <f>'[1]Tableau de synthèse'!L29</f>
        <v>5.0999999999999996</v>
      </c>
      <c r="H41" s="68">
        <f>'[1]Tableau de synthèse'!L31</f>
        <v>16.3</v>
      </c>
      <c r="I41" s="117"/>
      <c r="J41" s="173">
        <f>IF(($D$8*L41)&lt;=M41,M41,IF(($D$8*L41)&gt;=N41,N41,$D$8*L41))</f>
        <v>6.78</v>
      </c>
      <c r="K41" s="66">
        <f>IF(AND($D$8&gt;0,$D$8&lt;=539),'[1]Tableau de synthèse'!L$16,IF(AND($D$8&gt;539,$D$8&lt;=700),'[1]Tableau de synthèse'!L$17,IF(AND($D$8&gt;700,$D$8&lt;=787),'[1]Tableau de synthèse'!L$18,IF(AND($D$8&gt;787,$D$8&lt;=940),'[1]Tableau de synthèse'!L$19,IF(AND($D$8&gt;940,$D$8&lt;=1651),'[1]Tableau de synthèse'!L$20,'[1]Tableau de synthèse'!L$21)))))</f>
        <v>24.75</v>
      </c>
      <c r="L41" s="21">
        <v>1.3129999999999999E-2</v>
      </c>
      <c r="M41" s="67">
        <v>6.78</v>
      </c>
      <c r="N41" s="68">
        <v>21.68</v>
      </c>
    </row>
    <row r="42" spans="1:14" s="17" customFormat="1" ht="24.95" hidden="1" customHeight="1" x14ac:dyDescent="0.25">
      <c r="A42" s="101"/>
      <c r="B42" s="132"/>
      <c r="C42" s="133"/>
      <c r="D42" s="102"/>
      <c r="E42" s="103"/>
      <c r="F42" s="21"/>
      <c r="G42" s="69">
        <f>G41/539</f>
        <v>9.4619666048237471E-3</v>
      </c>
      <c r="H42" s="70">
        <f>H41/1652</f>
        <v>9.8668280871670698E-3</v>
      </c>
      <c r="I42" s="104"/>
      <c r="J42" s="169"/>
      <c r="K42" s="66"/>
      <c r="L42" s="21"/>
      <c r="M42" s="69">
        <f>M41/539</f>
        <v>1.2578849721706866E-2</v>
      </c>
      <c r="N42" s="70">
        <f>N41/1652</f>
        <v>1.3123486682808716E-2</v>
      </c>
    </row>
    <row r="43" spans="1:14" s="17" customFormat="1" ht="24.95" hidden="1" customHeight="1" x14ac:dyDescent="0.25">
      <c r="A43" s="105" t="s">
        <v>26</v>
      </c>
      <c r="B43" s="134"/>
      <c r="C43" s="135"/>
      <c r="D43" s="106" t="e">
        <f>IF(($D$8*#REF!)&lt;=G43,G43,IF(($D$8*#REF!)&gt;=H43,H43,$D$8*#REF!))</f>
        <v>#REF!</v>
      </c>
      <c r="E43" s="86">
        <f>IF(AND($D$8&gt;0,$D$8&lt;=539),'[1]Tableau de synthèse'!M$10,IF(AND($D$8&gt;539,$D$8&lt;=700),'[1]Tableau de synthèse'!M$11,IF(AND($D$8&gt;700,$D$8&lt;=787),'[1]Tableau de synthèse'!M$12,IF(AND($D$8&gt;787,$D$8&lt;=940),'[1]Tableau de synthèse'!M$13,IF(AND($D$8&gt;940,$D$8&lt;=1651),'[1]Tableau de synthèse'!M$14,'[1]Tableau de synthèse'!M$15)))))</f>
        <v>4.8499999999999996</v>
      </c>
      <c r="F43" s="21">
        <f>'[1]Tableau de synthèse'!R30</f>
        <v>0</v>
      </c>
      <c r="G43" s="67">
        <f>'[1]Tableau de synthèse'!M29</f>
        <v>0.61</v>
      </c>
      <c r="H43" s="68">
        <f>'[1]Tableau de synthèse'!M31</f>
        <v>4.8499999999999996</v>
      </c>
      <c r="I43" s="87"/>
      <c r="J43" s="170" t="e">
        <f>IF(($D$8*#REF!)&lt;=M43,M43,IF(($D$8*#REF!)&gt;=N43,N43,$D$8*#REF!))</f>
        <v>#REF!</v>
      </c>
      <c r="K43" s="66">
        <f>IF(AND($D$8&gt;0,$D$8&lt;=539),'[1]Tableau de synthèse'!M$16,IF(AND($D$8&gt;539,$D$8&lt;=700),'[1]Tableau de synthèse'!M$17,IF(AND($D$8&gt;700,$D$8&lt;=787),'[1]Tableau de synthèse'!M$18,IF(AND($D$8&gt;787,$D$8&lt;=940),'[1]Tableau de synthèse'!M$19,IF(AND($D$8&gt;940,$D$8&lt;=1651),'[1]Tableau de synthèse'!M$20,'[1]Tableau de synthèse'!M$21)))))</f>
        <v>6.88</v>
      </c>
      <c r="L43" s="21">
        <f>'[1]Tableau de synthèse'!V30</f>
        <v>0</v>
      </c>
      <c r="M43" s="67">
        <f>'[1]Tableau de synthèse'!O29</f>
        <v>0</v>
      </c>
      <c r="N43" s="68">
        <f>'[1]Tableau de synthèse'!O31</f>
        <v>0</v>
      </c>
    </row>
    <row r="44" spans="1:14" s="17" customFormat="1" ht="24.95" hidden="1" customHeight="1" thickBot="1" x14ac:dyDescent="0.3">
      <c r="A44" s="107"/>
      <c r="B44" s="136"/>
      <c r="C44" s="137"/>
      <c r="D44" s="108"/>
      <c r="E44" s="90"/>
      <c r="F44" s="21"/>
      <c r="G44" s="72">
        <f>G43/539</f>
        <v>1.1317254174397031E-3</v>
      </c>
      <c r="H44" s="73">
        <f>H43/1652</f>
        <v>2.9358353510895883E-3</v>
      </c>
      <c r="I44" s="91"/>
      <c r="J44" s="171"/>
      <c r="K44" s="71"/>
      <c r="L44" s="21"/>
      <c r="M44" s="72">
        <f>M43/539</f>
        <v>0</v>
      </c>
      <c r="N44" s="73">
        <f>N43/1652</f>
        <v>0</v>
      </c>
    </row>
    <row r="45" spans="1:14" s="17" customFormat="1" ht="24.95" hidden="1" customHeight="1" thickBot="1" x14ac:dyDescent="0.3">
      <c r="A45" s="111" t="s">
        <v>28</v>
      </c>
      <c r="B45" s="140"/>
      <c r="C45" s="141"/>
      <c r="D45" s="157"/>
      <c r="E45" s="118"/>
      <c r="F45" s="32"/>
      <c r="G45" s="75"/>
      <c r="H45" s="76"/>
      <c r="I45" s="119"/>
      <c r="J45" s="168"/>
      <c r="K45" s="74"/>
      <c r="L45" s="32"/>
      <c r="M45" s="75"/>
      <c r="N45" s="76"/>
    </row>
    <row r="46" spans="1:14" s="17" customFormat="1" ht="24.95" customHeight="1" thickBot="1" x14ac:dyDescent="0.3">
      <c r="A46" s="114" t="s">
        <v>29</v>
      </c>
      <c r="B46" s="144" t="s">
        <v>30</v>
      </c>
      <c r="C46" s="145"/>
      <c r="D46" s="115">
        <f>IF(($D$8*F46)&lt;=G46,G46,IF(($D$8*F46)&gt;=H46,H46,$D$8*F46))</f>
        <v>4.9000000000000004</v>
      </c>
      <c r="E46" s="116">
        <f>IF(AND($D$8&gt;0,$D$8&lt;=539),'[1]Tableau de synthèse'!N$10,IF(AND($D$8&gt;539,$D$8&lt;=700),'[1]Tableau de synthèse'!N$11,IF(AND($D$8&gt;700,$D$8&lt;=787),'[1]Tableau de synthèse'!N$12,IF(AND($D$8&gt;787,$D$8&lt;=940),'[1]Tableau de synthèse'!N$13,IF(AND($D$8&gt;940,$D$8&lt;=1651),'[1]Tableau de synthèse'!N$14,'[1]Tableau de synthèse'!N$15)))))</f>
        <v>22.93</v>
      </c>
      <c r="F46" s="21">
        <v>1.4E-2</v>
      </c>
      <c r="G46" s="78">
        <f>'[1]Tableau de synthèse'!N29</f>
        <v>4.9000000000000004</v>
      </c>
      <c r="H46" s="79">
        <f>'[1]Tableau de synthèse'!N31</f>
        <v>24</v>
      </c>
      <c r="I46" s="117"/>
      <c r="J46" s="173">
        <f>IF(($D$8*L46)&lt;=M46,M46,IF(($D$8*L46)&gt;=N46,N46,$D$8*L46))</f>
        <v>14.7</v>
      </c>
      <c r="K46" s="77">
        <f>IF(AND($D$8&gt;0,$D$8&lt;=539),'[1]Tableau de synthèse'!N$16,IF(AND($D$8&gt;539,$D$8&lt;=700),'[1]Tableau de synthèse'!N$17,IF(AND($D$8&gt;700,$D$8&lt;=787),'[1]Tableau de synthèse'!N$18,IF(AND($D$8&gt;787,$D$8&lt;=940),'[1]Tableau de synthèse'!N$19,IF(AND($D$8&gt;940,$D$8&lt;=1651),'[1]Tableau de synthèse'!N$20,'[1]Tableau de synthèse'!N$21)))))</f>
        <v>68.41</v>
      </c>
      <c r="L46" s="21">
        <v>4.2000000000000003E-2</v>
      </c>
      <c r="M46" s="78">
        <v>14.7</v>
      </c>
      <c r="N46" s="79">
        <v>72</v>
      </c>
    </row>
    <row r="47" spans="1:14" ht="15" hidden="1" customHeight="1" thickBot="1" x14ac:dyDescent="0.25">
      <c r="A47" s="120"/>
      <c r="B47" s="142"/>
      <c r="C47" s="143"/>
      <c r="D47" s="121"/>
      <c r="E47" s="122"/>
      <c r="F47" s="80"/>
      <c r="G47" s="81">
        <f>G46/539</f>
        <v>9.0909090909090922E-3</v>
      </c>
      <c r="H47" s="82">
        <f>H46/1652</f>
        <v>1.4527845036319613E-2</v>
      </c>
      <c r="I47" s="123"/>
      <c r="J47" s="174">
        <f>'[1]Tableau de synthèse'!N32</f>
        <v>2</v>
      </c>
      <c r="K47" s="164"/>
      <c r="L47" s="80"/>
      <c r="M47" s="81">
        <f>M46/539</f>
        <v>2.7272727272727271E-2</v>
      </c>
      <c r="N47" s="82">
        <f>N46/1652</f>
        <v>4.3583535108958835E-2</v>
      </c>
    </row>
    <row r="48" spans="1:14" s="17" customFormat="1" ht="24.95" customHeight="1" thickBot="1" x14ac:dyDescent="0.3">
      <c r="A48" s="114" t="s">
        <v>31</v>
      </c>
      <c r="B48" s="144" t="s">
        <v>32</v>
      </c>
      <c r="C48" s="145"/>
      <c r="D48" s="115">
        <f>IF(AND($D$8&gt;0,$D$8&lt;=600.99),30,IF(AND($D$8&gt;600.99,$D$8&lt;=800.99),20,IF(AND($D$8&gt;800.99,$D$8&lt;=1000.99),10,0)))</f>
        <v>0</v>
      </c>
      <c r="E48" s="116">
        <f>IF(AND($D$8&gt;0,$D$8&lt;=539),'[1]Tableau de synthèse'!N$10,IF(AND($D$8&gt;539,$D$8&lt;=700),'[1]Tableau de synthèse'!N$11,IF(AND($D$8&gt;700,$D$8&lt;=787),'[1]Tableau de synthèse'!N$12,IF(AND($D$8&gt;787,$D$8&lt;=940),'[1]Tableau de synthèse'!N$13,IF(AND($D$8&gt;940,$D$8&lt;=1651),'[1]Tableau de synthèse'!N$14,'[1]Tableau de synthèse'!N$15)))))</f>
        <v>22.93</v>
      </c>
      <c r="F48" s="21">
        <v>0</v>
      </c>
      <c r="G48" s="78">
        <f>'[1]Tableau de synthèse'!N31</f>
        <v>24</v>
      </c>
      <c r="H48" s="79">
        <f>'[1]Tableau de synthèse'!N33</f>
        <v>14.700000000000001</v>
      </c>
      <c r="I48" s="117"/>
      <c r="J48" s="124">
        <v>0</v>
      </c>
      <c r="K48" s="77">
        <f>IF(AND($D$8&gt;0,$D$8&lt;=539),'[1]Tableau de synthèse'!N$16,IF(AND($D$8&gt;539,$D$8&lt;=700),'[1]Tableau de synthèse'!N$17,IF(AND($D$8&gt;700,$D$8&lt;=787),'[1]Tableau de synthèse'!N$18,IF(AND($D$8&gt;787,$D$8&lt;=940),'[1]Tableau de synthèse'!N$19,IF(AND($D$8&gt;940,$D$8&lt;=1651),'[1]Tableau de synthèse'!N$20,'[1]Tableau de synthèse'!N$21)))))</f>
        <v>68.41</v>
      </c>
      <c r="L48" s="21">
        <v>0</v>
      </c>
      <c r="M48" s="78">
        <f>'[1]Tableau de synthèse'!P31</f>
        <v>0</v>
      </c>
      <c r="N48" s="79">
        <f>'[1]Tableau de synthèse'!P33</f>
        <v>0</v>
      </c>
    </row>
    <row r="49" spans="4:14" x14ac:dyDescent="0.2">
      <c r="D49" s="83"/>
      <c r="E49" s="83"/>
      <c r="G49" s="83"/>
      <c r="H49" s="83"/>
      <c r="I49" s="83"/>
      <c r="J49" s="83"/>
      <c r="K49" s="83"/>
      <c r="M49" s="83"/>
      <c r="N49" s="83"/>
    </row>
  </sheetData>
  <sheetProtection algorithmName="SHA-512" hashValue="Y3p6Ozhu3sAsdTB7tYJoTpdlXu/56u5eGvu45/BBMNpdUCNNCRwsMZ5tBt4dQ5xVgHK29qxwZtoRy63VbmW75g==" saltValue="GKA7GjCj+rK0KyBAsWaiCQ==" spinCount="100000" sheet="1" selectLockedCells="1"/>
  <mergeCells count="14">
    <mergeCell ref="D22:D23"/>
    <mergeCell ref="D17:D18"/>
    <mergeCell ref="D20:D21"/>
    <mergeCell ref="D12:D13"/>
    <mergeCell ref="J12:J13"/>
    <mergeCell ref="J17:J18"/>
    <mergeCell ref="J22:J23"/>
    <mergeCell ref="J20:J21"/>
    <mergeCell ref="M5:N9"/>
    <mergeCell ref="B11:C11"/>
    <mergeCell ref="A2:J2"/>
    <mergeCell ref="A3:J3"/>
    <mergeCell ref="A4:J4"/>
    <mergeCell ref="G5:H9"/>
  </mergeCells>
  <printOptions horizontalCentered="1"/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 de tarif version 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RONZON</dc:creator>
  <cp:lastModifiedBy>Coralie RONZON</cp:lastModifiedBy>
  <cp:lastPrinted>2022-06-29T10:40:17Z</cp:lastPrinted>
  <dcterms:created xsi:type="dcterms:W3CDTF">2022-06-29T10:27:25Z</dcterms:created>
  <dcterms:modified xsi:type="dcterms:W3CDTF">2022-10-06T13:44:14Z</dcterms:modified>
</cp:coreProperties>
</file>